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326" windowWidth="11985" windowHeight="10050" tabRatio="696" activeTab="3"/>
  </bookViews>
  <sheets>
    <sheet name="Dump" sheetId="1" r:id="rId1"/>
    <sheet name="ProdProfit" sheetId="2" r:id="rId2"/>
    <sheet name="Sales" sheetId="3" r:id="rId3"/>
    <sheet name="TotOhds" sheetId="4" r:id="rId4"/>
    <sheet name="CostAlloc" sheetId="5" r:id="rId5"/>
    <sheet name="Admin" sheetId="6" r:id="rId6"/>
    <sheet name="Mgmt" sheetId="7" r:id="rId7"/>
    <sheet name="SummaryProfit" sheetId="8" r:id="rId8"/>
    <sheet name="Sheet1" sheetId="9" r:id="rId9"/>
  </sheets>
  <definedNames>
    <definedName name="afbGuide">#REF!</definedName>
    <definedName name="afbParams">#REF!</definedName>
    <definedName name="afbSheet" localSheetId="5">'Admin'!$A$1:$A$4</definedName>
    <definedName name="afbSheet" localSheetId="4">'CostAlloc'!$A$2:$A$5</definedName>
    <definedName name="afbSheet" localSheetId="0">'Dump'!$K$11:$K$11</definedName>
    <definedName name="afbSheet" localSheetId="6">'Mgmt'!$B$2:$B$5</definedName>
    <definedName name="afbSheet" localSheetId="1">'ProdProfit'!$A$1:$A$4</definedName>
    <definedName name="afbSheet" localSheetId="2">'Sales'!$A$1:$A$1</definedName>
    <definedName name="afbSheet" localSheetId="7">'SummaryProfit'!$K$11:$K$14</definedName>
    <definedName name="afbSheet" localSheetId="3">'TotOhds'!$A$2:$A$5</definedName>
    <definedName name="cInputs">'CostAlloc'!$A$7:$P$11</definedName>
    <definedName name="cInputsCalcs">'CostAlloc'!$A$7:$P$26</definedName>
    <definedName name="dteOutput">'Dump'!$K$12:$O$23</definedName>
    <definedName name="gAppDescription">#REF!</definedName>
    <definedName name="gCreator">#REF!</definedName>
    <definedName name="gProcedures">#REF!</definedName>
    <definedName name="gPurpose">#REF!</definedName>
    <definedName name="gStartWorkbook">#REF!</definedName>
    <definedName name="kAppName">#REF!</definedName>
    <definedName name="kCrosscheckMsg">#REF!</definedName>
    <definedName name="kCrosscheckTolerance">#REF!</definedName>
    <definedName name="kHideWebToolbar">#REF!</definedName>
    <definedName name="KmonthNo">'Mgmt'!$C$1</definedName>
    <definedName name="kNow">#REF!</definedName>
    <definedName name="kOrgName">#REF!</definedName>
    <definedName name="kPeriod">#REF!</definedName>
    <definedName name="kVersion">#REF!</definedName>
    <definedName name="kYear">#REF!</definedName>
    <definedName name="parSheet" localSheetId="1">'ProdProfit'!$A$1:$P$29</definedName>
    <definedName name="parSheet" localSheetId="7">'SummaryProfit'!$K$11:$Z$26</definedName>
    <definedName name="parTotalOverheads">'TotOhds'!$A$2:$P$45</definedName>
    <definedName name="_xlnm.Print_Area" localSheetId="5">'Admin'!$A$1:$P$44</definedName>
    <definedName name="_xlnm.Print_Area" localSheetId="4">'CostAlloc'!$A$2:$P$26</definedName>
    <definedName name="_xlnm.Print_Area" localSheetId="0">'Dump'!$K$11:$O$20</definedName>
    <definedName name="_xlnm.Print_Area" localSheetId="6">'Mgmt'!$B$2:$T$45</definedName>
    <definedName name="_xlnm.Print_Area" localSheetId="1">'ProdProfit'!$A$1:$P$29</definedName>
    <definedName name="_xlnm.Print_Area" localSheetId="2">'Sales'!$A$1:$P$8</definedName>
    <definedName name="_xlnm.Print_Area" localSheetId="7">'SummaryProfit'!$K$11:$Z$26</definedName>
    <definedName name="_xlnm.Print_Area" localSheetId="3">'TotOhds'!$A$2:$P$45</definedName>
    <definedName name="_xlnm.Print_Titles" localSheetId="5">'Admin'!$A:$A,'Admin'!$1:$4</definedName>
    <definedName name="_xlnm.Print_Titles" localSheetId="4">'CostAlloc'!$A:$A,'CostAlloc'!$2:$5</definedName>
    <definedName name="_xlnm.Print_Titles" localSheetId="0">'Dump'!$K:$K,'Dump'!$11:$11</definedName>
    <definedName name="_xlnm.Print_Titles" localSheetId="6">'Mgmt'!$B:$B,'Mgmt'!$2:$5</definedName>
    <definedName name="_xlnm.Print_Titles" localSheetId="1">'ProdProfit'!$A:$A,'ProdProfit'!$1:$4</definedName>
    <definedName name="_xlnm.Print_Titles" localSheetId="2">'Sales'!$A:$A,'Sales'!$1:$1</definedName>
    <definedName name="_xlnm.Print_Titles" localSheetId="7">'SummaryProfit'!$K:$K,'SummaryProfit'!$11:$14</definedName>
    <definedName name="_xlnm.Print_Titles" localSheetId="3">'TotOhds'!$A:$A,'TotOhds'!$2:$5</definedName>
    <definedName name="srCostAllocProd1">'CostAlloc'!$A$8</definedName>
    <definedName name="srCostAllocProd2">'CostAlloc'!$A$13</definedName>
    <definedName name="srCostAllocProd3">'CostAlloc'!$A$17</definedName>
    <definedName name="srCostAllocProd4">'CostAlloc'!$A$23</definedName>
    <definedName name="srProfProd1">'ProdProfit'!$A$6</definedName>
    <definedName name="srProfProd2">'ProdProfit'!$A$12</definedName>
    <definedName name="srProfProd3">'ProdProfit'!$A$18</definedName>
    <definedName name="srProfProd4">'ProdProfit'!$A$24</definedName>
    <definedName name="tcCopyRightStop1">'Mgmt'!$P$5</definedName>
    <definedName name="ttSheet" localSheetId="5">'Admin'!$A$4:$P$4</definedName>
    <definedName name="ttSheet" localSheetId="4">'CostAlloc'!$A$5:$P$5</definedName>
    <definedName name="ttSheet" localSheetId="0">'Dump'!$K$11:$O$11</definedName>
    <definedName name="ttSheet" localSheetId="6">'Mgmt'!$B$5:$T$5</definedName>
    <definedName name="ttSheet" localSheetId="1">'ProdProfit'!$A$4:$P$4</definedName>
    <definedName name="ttSheet" localSheetId="2">'Sales'!$A$1:$P$1</definedName>
    <definedName name="ttSheet" localSheetId="7">'SummaryProfit'!$K$14:$Z$14</definedName>
    <definedName name="ttSheet" localSheetId="3">'TotOhds'!$A$5:$P$5</definedName>
  </definedNames>
  <calcPr fullCalcOnLoad="1"/>
</workbook>
</file>

<file path=xl/comments6.xml><?xml version="1.0" encoding="utf-8"?>
<comments xmlns="http://schemas.openxmlformats.org/spreadsheetml/2006/main">
  <authors>
    <author>Paul Oulton</author>
  </authors>
  <commentList>
    <comment ref="A22" authorId="0">
      <text>
        <r>
          <rPr>
            <b/>
            <sz val="9"/>
            <rFont val="Tahoma"/>
            <family val="2"/>
          </rPr>
          <t>Paul Oulton:</t>
        </r>
        <r>
          <rPr>
            <sz val="9"/>
            <rFont val="Tahoma"/>
            <family val="2"/>
          </rPr>
          <t xml:space="preserve">
Enter only rental leases and not leases for purchase.</t>
        </r>
      </text>
    </comment>
  </commentList>
</comments>
</file>

<file path=xl/sharedStrings.xml><?xml version="1.0" encoding="utf-8"?>
<sst xmlns="http://schemas.openxmlformats.org/spreadsheetml/2006/main" count="285" uniqueCount="77">
  <si>
    <t>Total</t>
  </si>
  <si>
    <t>Grand total</t>
  </si>
  <si>
    <t>Inputs</t>
  </si>
  <si>
    <t>Calculations</t>
  </si>
  <si>
    <t>Cost of sales %</t>
  </si>
  <si>
    <t>Prod A</t>
  </si>
  <si>
    <t>Prod B</t>
  </si>
  <si>
    <t>Cost of sales</t>
  </si>
  <si>
    <t>Sales</t>
  </si>
  <si>
    <t>Gross profit</t>
  </si>
  <si>
    <t>Gross profit %</t>
  </si>
  <si>
    <t>Overheads</t>
  </si>
  <si>
    <t>Net profit</t>
  </si>
  <si>
    <t>Overheads allocated</t>
  </si>
  <si>
    <t>Rent</t>
  </si>
  <si>
    <t>Rates</t>
  </si>
  <si>
    <t>Services</t>
  </si>
  <si>
    <t>Property insurance</t>
  </si>
  <si>
    <t>Establishment</t>
  </si>
  <si>
    <t>Telephone</t>
  </si>
  <si>
    <t>Electricity</t>
  </si>
  <si>
    <t>Gas</t>
  </si>
  <si>
    <t>Utilities</t>
  </si>
  <si>
    <t>Vehicle repair&amp;maint</t>
  </si>
  <si>
    <t>Vehicle tax &amp; insur.</t>
  </si>
  <si>
    <t>Petrol &amp; expenses</t>
  </si>
  <si>
    <t>Vehicle</t>
  </si>
  <si>
    <t>Stationery</t>
  </si>
  <si>
    <t>Audit</t>
  </si>
  <si>
    <t>Legal</t>
  </si>
  <si>
    <t>Sundry</t>
  </si>
  <si>
    <t>Office</t>
  </si>
  <si>
    <t>Supplies &amp; leases</t>
  </si>
  <si>
    <t>Non-office overheads</t>
  </si>
  <si>
    <t>Professional</t>
  </si>
  <si>
    <t>ProdCode</t>
  </si>
  <si>
    <t>Region</t>
  </si>
  <si>
    <t>Size</t>
  </si>
  <si>
    <t>S</t>
  </si>
  <si>
    <t>M</t>
  </si>
  <si>
    <t>L</t>
  </si>
  <si>
    <t>North</t>
  </si>
  <si>
    <t>South</t>
  </si>
  <si>
    <t>Summary profit</t>
  </si>
  <si>
    <t>Net profit %</t>
  </si>
  <si>
    <t>Management overheads</t>
  </si>
  <si>
    <t>Admin overheads</t>
  </si>
  <si>
    <t>Total overheads</t>
  </si>
  <si>
    <t>Product profitability</t>
  </si>
  <si>
    <t>Equipment leases</t>
  </si>
  <si>
    <t>Month</t>
  </si>
  <si>
    <t>DataItem</t>
  </si>
  <si>
    <t>Value</t>
  </si>
  <si>
    <t>COS</t>
  </si>
  <si>
    <t>WestTec</t>
  </si>
  <si>
    <t>Cost calculations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</si>
  <si>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</si>
  <si>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</si>
  <si>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</si>
  <si>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</si>
  <si>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</si>
  <si>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</si>
  <si>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</si>
  <si>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</si>
  <si>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</si>
  <si>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</si>
  <si>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</si>
  <si>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</si>
  <si>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Full year</t>
  </si>
  <si>
    <t>YTD</t>
  </si>
  <si>
    <t>Current month</t>
  </si>
  <si>
    <t>% of total</t>
  </si>
  <si>
    <t>East</t>
  </si>
  <si>
    <t>West</t>
  </si>
  <si>
    <t>2012 Month 9(Mar)</t>
  </si>
  <si>
    <t xml:space="preserve">Fri 19-Oct-2012 5:49 a.m. </t>
  </si>
  <si>
    <t xml:space="preserve">Fri 19-Oct-2012 5:50 a.m. 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</si>
</sst>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);\(#,##0\);0_);* @_)"/>
    <numFmt numFmtId="173" formatCode="#,##0.0_);\(#,##0.0\);0.0_);* @_)"/>
    <numFmt numFmtId="174" formatCode="#,##0.00_);\(#,##0.00\);0.00_);* @_)"/>
    <numFmt numFmtId="175" formatCode="#,##0.000_);\(#,##0.000\);0.000_);* @_)"/>
    <numFmt numFmtId="176" formatCode="#,##0.0000_);\(#,##0.0000\);0.0000_);* @_)"/>
    <numFmt numFmtId="177" formatCode="0;\-0;0;* @"/>
    <numFmt numFmtId="178" formatCode="0%;\-0%;0%;* @_%"/>
    <numFmt numFmtId="179" formatCode="0.0%;\-0.0%;0.0%;* @_%"/>
    <numFmt numFmtId="180" formatCode="0.00%;\-0.00%;0.00%;* @_%"/>
    <numFmt numFmtId="181" formatCode="0.000%;\-0.000%;0.000%;* @_%"/>
    <numFmt numFmtId="182" formatCode="&quot;$&quot;* #,##0_);&quot;$&quot;* \(#,##0\);&quot;$&quot;* 0_);* @_)"/>
    <numFmt numFmtId="183" formatCode="&quot;$&quot;* #,##0.0_);&quot;$&quot;* \(#,##0.0\);&quot;$&quot;* 0.0_);* @_)"/>
    <numFmt numFmtId="184" formatCode="&quot;$&quot;* #,##0.00_);&quot;$&quot;* \(#,##0.00\);&quot;$&quot;* 0.00_);* @_)"/>
    <numFmt numFmtId="185" formatCode="&quot;$&quot;* #,##0.000_);&quot;$&quot;* \(#,##0.000\);&quot;$&quot;* 0.000_);* @_)"/>
    <numFmt numFmtId="186" formatCode="&quot;$&quot;* #,##0.0000_);&quot;$&quot;* \(#,##0.0000\);&quot;$&quot;* 0.0000_);* @_)"/>
    <numFmt numFmtId="187" formatCode="d\-mmm\-yyyy;[Red]&quot;Not date&quot;;&quot;-&quot;;[Red]* &quot;Not date&quot;"/>
    <numFmt numFmtId="188" formatCode="d\-mmm\-yyyy\ h:mm\ AM/PM;[Red]* &quot;Not date&quot;;&quot;-&quot;;[Red]* &quot;Not date&quot;"/>
    <numFmt numFmtId="189" formatCode="d/mm/yyyy;[Red]* &quot;Not date&quot;;&quot;-&quot;;[Red]* &quot;Not date&quot;"/>
    <numFmt numFmtId="190" formatCode="mmm\-yy;[Red]* &quot;Not date&quot;;&quot;-&quot;;[Red]* &quot;Not date&quot;"/>
    <numFmt numFmtId="191" formatCode="h:mm\ AM/PM;[Red]* &quot;Not time&quot;;\-;[Red]* &quot;Not time&quot;"/>
    <numFmt numFmtId="192" formatCode="[h]:mm;[Red]* &quot;Not time&quot;;[h]:mm;[Red]* &quot;Not time&quot;"/>
    <numFmt numFmtId="193" formatCode="d\-mmm\-yyyy;[Red]* &quot;Not date&quot;;&quot;-&quot;;[Red]* &quot;Not date&quot;"/>
    <numFmt numFmtId="194" formatCode="d\-mmm\-yyyy\ h:mm\ AM/PM;[Red]* &quot;Not time&quot;;0;[Red]* &quot;Not time&quot;"/>
    <numFmt numFmtId="195" formatCode="mm/dd/yyyy;[Red]* &quot;Not date&quot;;&quot;-&quot;;[Red]* &quot;Not date&quot;"/>
    <numFmt numFmtId="196" formatCode="d\-mmm;[Red]&quot;Not date&quot;;&quot;-&quot;;[Red]* &quot;Not date&quot;"/>
    <numFmt numFmtId="197" formatCode="#,##0,_);\(#,##0,\);0_);* @_)"/>
    <numFmt numFmtId="198" formatCode="#,##0,,_);\(#,##0,,\);0_);* @_)"/>
    <numFmt numFmtId="199" formatCode="\$* #,##0,_);\$* \(#,##0,\);\$* 0_);* @_)"/>
    <numFmt numFmtId="200" formatCode="\$* #,##0,,_);\$* \(#,##0,,\);\$* 0_);* @_)"/>
  </numFmts>
  <fonts count="50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8"/>
      <color indexed="36"/>
      <name val="Arial"/>
      <family val="2"/>
    </font>
    <font>
      <b/>
      <sz val="8"/>
      <color indexed="12"/>
      <name val="Arial"/>
      <family val="2"/>
    </font>
    <font>
      <b/>
      <sz val="14"/>
      <name val="Arial"/>
      <family val="2"/>
    </font>
    <font>
      <sz val="8"/>
      <color indexed="6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36"/>
      <name val="Calibri"/>
      <family val="2"/>
    </font>
    <font>
      <b/>
      <sz val="14"/>
      <color indexed="53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58"/>
      <name val="Calibri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4"/>
      <color indexed="23"/>
      <name val="Calibri"/>
      <family val="2"/>
    </font>
    <font>
      <sz val="14"/>
      <color indexed="53"/>
      <name val="Calibri"/>
      <family val="2"/>
    </font>
    <font>
      <sz val="14"/>
      <color indexed="59"/>
      <name val="Calibri"/>
      <family val="2"/>
    </font>
    <font>
      <b/>
      <sz val="14"/>
      <color indexed="63"/>
      <name val="Calibri"/>
      <family val="2"/>
    </font>
    <font>
      <b/>
      <sz val="18"/>
      <color indexed="30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148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2" fontId="0" fillId="0" borderId="0" applyFill="0" applyBorder="0">
      <alignment/>
      <protection/>
    </xf>
    <xf numFmtId="197" fontId="0" fillId="0" borderId="0" applyFill="0" applyBorder="0">
      <alignment vertical="top"/>
      <protection/>
    </xf>
    <xf numFmtId="198" fontId="0" fillId="0" borderId="0" applyFill="0" applyBorder="0">
      <alignment vertical="top"/>
      <protection/>
    </xf>
    <xf numFmtId="173" fontId="0" fillId="0" borderId="0" applyFill="0" applyBorder="0">
      <alignment/>
      <protection/>
    </xf>
    <xf numFmtId="174" fontId="0" fillId="0" borderId="0" applyFill="0" applyBorder="0">
      <alignment/>
      <protection/>
    </xf>
    <xf numFmtId="175" fontId="0" fillId="0" borderId="0" applyFill="0" applyBorder="0">
      <alignment/>
      <protection/>
    </xf>
    <xf numFmtId="176" fontId="0" fillId="0" borderId="0" applyFill="0" applyBorder="0">
      <alignment/>
      <protection/>
    </xf>
    <xf numFmtId="196" fontId="0" fillId="0" borderId="0" applyFill="0" applyBorder="0">
      <alignment/>
      <protection/>
    </xf>
    <xf numFmtId="187" fontId="0" fillId="0" borderId="0" applyFill="0" applyBorder="0">
      <alignment/>
      <protection/>
    </xf>
    <xf numFmtId="188" fontId="0" fillId="0" borderId="0" applyFill="0" applyBorder="0">
      <alignment/>
      <protection/>
    </xf>
    <xf numFmtId="189" fontId="0" fillId="0" borderId="0" applyFill="0" applyBorder="0">
      <alignment/>
      <protection/>
    </xf>
    <xf numFmtId="195" fontId="0" fillId="0" borderId="0" applyFill="0" applyBorder="0">
      <alignment/>
      <protection/>
    </xf>
    <xf numFmtId="190" fontId="0" fillId="0" borderId="0" applyFill="0" applyBorder="0">
      <alignment/>
      <protection/>
    </xf>
    <xf numFmtId="190" fontId="0" fillId="0" borderId="0" applyFill="0" applyBorder="0">
      <alignment horizontal="center"/>
      <protection/>
    </xf>
    <xf numFmtId="177" fontId="0" fillId="0" borderId="0" applyFill="0" applyBorder="0">
      <alignment/>
      <protection/>
    </xf>
    <xf numFmtId="0" fontId="37" fillId="28" borderId="2" applyNumberFormat="0" applyAlignment="0" applyProtection="0"/>
    <xf numFmtId="191" fontId="0" fillId="0" borderId="0" applyFill="0" applyBorder="0">
      <alignment/>
      <protection/>
    </xf>
    <xf numFmtId="192" fontId="0" fillId="0" borderId="0" applyFill="0" applyBorder="0">
      <alignment/>
      <protection/>
    </xf>
    <xf numFmtId="178" fontId="0" fillId="0" borderId="0" applyFill="0" applyBorder="0">
      <alignment/>
      <protection/>
    </xf>
    <xf numFmtId="179" fontId="5" fillId="0" borderId="0" applyFill="0" applyBorder="0">
      <alignment/>
      <protection/>
    </xf>
    <xf numFmtId="180" fontId="0" fillId="0" borderId="0" applyFill="0" applyBorder="0">
      <alignment/>
      <protection/>
    </xf>
    <xf numFmtId="181" fontId="0" fillId="0" borderId="0" applyFill="0" applyBorder="0">
      <alignment/>
      <protection/>
    </xf>
    <xf numFmtId="182" fontId="0" fillId="0" borderId="0" applyFill="0" applyBorder="0">
      <alignment/>
      <protection/>
    </xf>
    <xf numFmtId="199" fontId="0" fillId="0" borderId="0" applyFill="0" applyBorder="0">
      <alignment vertical="top"/>
      <protection/>
    </xf>
    <xf numFmtId="200" fontId="0" fillId="0" borderId="0" applyFill="0" applyBorder="0">
      <alignment vertical="top"/>
      <protection/>
    </xf>
    <xf numFmtId="183" fontId="0" fillId="0" borderId="0" applyFill="0" applyBorder="0">
      <alignment/>
      <protection/>
    </xf>
    <xf numFmtId="184" fontId="0" fillId="0" borderId="0" applyFill="0" applyBorder="0">
      <alignment/>
      <protection/>
    </xf>
    <xf numFmtId="185" fontId="0" fillId="0" borderId="0" applyFill="0" applyBorder="0">
      <alignment/>
      <protection/>
    </xf>
    <xf numFmtId="186" fontId="0" fillId="0" borderId="0" applyFill="0" applyBorder="0">
      <alignment/>
      <protection/>
    </xf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Fill="0" applyBorder="0">
      <alignment/>
      <protection/>
    </xf>
    <xf numFmtId="0" fontId="6" fillId="0" borderId="0" applyFill="0" applyBorder="0">
      <alignment/>
      <protection/>
    </xf>
    <xf numFmtId="0" fontId="7" fillId="0" borderId="0" applyFill="0" applyBorder="0">
      <alignment/>
      <protection/>
    </xf>
    <xf numFmtId="0" fontId="2" fillId="0" borderId="0" applyFill="0" applyBorder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Fill="0" applyBorder="0">
      <alignment horizontal="left"/>
      <protection hidden="1"/>
    </xf>
    <xf numFmtId="0" fontId="4" fillId="0" borderId="0" applyFill="0" applyBorder="0">
      <alignment horizontal="left" indent="1"/>
      <protection hidden="1"/>
    </xf>
    <xf numFmtId="0" fontId="4" fillId="0" borderId="0" applyFill="0" applyBorder="0">
      <alignment horizontal="left" indent="2"/>
      <protection hidden="1"/>
    </xf>
    <xf numFmtId="0" fontId="4" fillId="0" borderId="0" applyFill="0" applyBorder="0">
      <alignment horizontal="left" indent="3"/>
      <protection hidden="1"/>
    </xf>
    <xf numFmtId="0" fontId="4" fillId="0" borderId="0" applyNumberFormat="0" applyFill="0" applyBorder="0" applyAlignment="0" applyProtection="0"/>
    <xf numFmtId="172" fontId="3" fillId="0" borderId="0" applyFill="0" applyBorder="0">
      <alignment/>
      <protection locked="0"/>
    </xf>
    <xf numFmtId="197" fontId="3" fillId="0" borderId="0" applyFill="0" applyBorder="0">
      <alignment vertical="top"/>
      <protection locked="0"/>
    </xf>
    <xf numFmtId="198" fontId="3" fillId="0" borderId="0" applyFill="0" applyBorder="0">
      <alignment vertical="top"/>
      <protection locked="0"/>
    </xf>
    <xf numFmtId="173" fontId="3" fillId="0" borderId="0" applyFill="0" applyBorder="0">
      <alignment/>
      <protection locked="0"/>
    </xf>
    <xf numFmtId="174" fontId="3" fillId="0" borderId="0" applyFill="0" applyBorder="0">
      <alignment/>
      <protection locked="0"/>
    </xf>
    <xf numFmtId="175" fontId="3" fillId="0" borderId="0" applyFill="0" applyBorder="0">
      <alignment/>
      <protection locked="0"/>
    </xf>
    <xf numFmtId="176" fontId="3" fillId="0" borderId="0" applyFill="0" applyBorder="0">
      <alignment/>
      <protection locked="0"/>
    </xf>
    <xf numFmtId="196" fontId="3" fillId="0" borderId="0" applyFill="0" applyBorder="0">
      <alignment vertical="top"/>
      <protection locked="0"/>
    </xf>
    <xf numFmtId="193" fontId="3" fillId="0" borderId="0" applyFill="0" applyBorder="0">
      <alignment/>
      <protection locked="0"/>
    </xf>
    <xf numFmtId="194" fontId="3" fillId="0" borderId="0" applyFill="0" applyBorder="0">
      <alignment/>
      <protection locked="0"/>
    </xf>
    <xf numFmtId="189" fontId="3" fillId="0" borderId="0" applyFill="0" applyBorder="0">
      <alignment/>
      <protection locked="0"/>
    </xf>
    <xf numFmtId="195" fontId="3" fillId="0" borderId="0" applyFill="0" applyBorder="0">
      <alignment/>
      <protection locked="0"/>
    </xf>
    <xf numFmtId="190" fontId="3" fillId="0" borderId="0" applyFill="0" applyBorder="0">
      <alignment/>
      <protection locked="0"/>
    </xf>
    <xf numFmtId="177" fontId="3" fillId="0" borderId="0" applyFill="0" applyBorder="0">
      <alignment/>
      <protection locked="0"/>
    </xf>
    <xf numFmtId="177" fontId="9" fillId="0" borderId="0" applyFill="0" applyBorder="0">
      <alignment/>
      <protection locked="0"/>
    </xf>
    <xf numFmtId="177" fontId="3" fillId="0" borderId="0" applyFill="0" applyBorder="0">
      <alignment/>
      <protection locked="0"/>
    </xf>
    <xf numFmtId="49" fontId="3" fillId="0" borderId="0" applyFill="0" applyBorder="0">
      <alignment vertical="top"/>
      <protection locked="0"/>
    </xf>
    <xf numFmtId="49" fontId="9" fillId="0" borderId="0" applyFill="0" applyBorder="0">
      <alignment vertical="top"/>
      <protection locked="0"/>
    </xf>
    <xf numFmtId="0" fontId="3" fillId="0" borderId="0" applyFill="0" applyBorder="0">
      <alignment vertical="top" wrapText="1"/>
      <protection locked="0"/>
    </xf>
    <xf numFmtId="191" fontId="3" fillId="0" borderId="0" applyFill="0" applyBorder="0">
      <alignment/>
      <protection locked="0"/>
    </xf>
    <xf numFmtId="192" fontId="3" fillId="0" borderId="0" applyFill="0" applyBorder="0">
      <alignment/>
      <protection locked="0"/>
    </xf>
    <xf numFmtId="0" fontId="43" fillId="30" borderId="1" applyNumberFormat="0" applyAlignment="0" applyProtection="0"/>
    <xf numFmtId="178" fontId="3" fillId="0" borderId="0" applyFill="0" applyBorder="0">
      <alignment/>
      <protection locked="0"/>
    </xf>
    <xf numFmtId="179" fontId="3" fillId="0" borderId="0" applyFill="0" applyBorder="0">
      <alignment/>
      <protection locked="0"/>
    </xf>
    <xf numFmtId="180" fontId="3" fillId="0" borderId="0" applyFill="0" applyBorder="0">
      <alignment/>
      <protection locked="0"/>
    </xf>
    <xf numFmtId="181" fontId="3" fillId="0" borderId="0" applyFill="0" applyBorder="0">
      <alignment/>
      <protection locked="0"/>
    </xf>
    <xf numFmtId="182" fontId="3" fillId="0" borderId="0" applyFill="0" applyBorder="0">
      <alignment/>
      <protection locked="0"/>
    </xf>
    <xf numFmtId="199" fontId="3" fillId="0" borderId="0" applyFill="0" applyBorder="0">
      <alignment vertical="top"/>
      <protection locked="0"/>
    </xf>
    <xf numFmtId="200" fontId="3" fillId="0" borderId="0" applyFill="0" applyBorder="0">
      <alignment vertical="top"/>
      <protection locked="0"/>
    </xf>
    <xf numFmtId="183" fontId="3" fillId="0" borderId="0" applyFill="0" applyBorder="0">
      <alignment/>
      <protection locked="0"/>
    </xf>
    <xf numFmtId="184" fontId="3" fillId="0" borderId="0" applyFill="0" applyBorder="0">
      <alignment/>
      <protection locked="0"/>
    </xf>
    <xf numFmtId="185" fontId="3" fillId="0" borderId="0" applyFill="0" applyBorder="0">
      <alignment/>
      <protection locked="0"/>
    </xf>
    <xf numFmtId="186" fontId="3" fillId="0" borderId="0" applyFill="0" applyBorder="0">
      <alignment/>
      <protection locked="0"/>
    </xf>
    <xf numFmtId="49" fontId="3" fillId="0" borderId="0" applyFill="0" applyBorder="0">
      <alignment horizontal="left" vertical="top"/>
      <protection locked="0"/>
    </xf>
    <xf numFmtId="49" fontId="3" fillId="0" borderId="0" applyFill="0" applyBorder="0">
      <alignment horizontal="left" vertical="top" indent="1"/>
      <protection locked="0"/>
    </xf>
    <xf numFmtId="49" fontId="3" fillId="0" borderId="0" applyFill="0" applyBorder="0">
      <alignment horizontal="left" vertical="top" indent="2"/>
      <protection locked="0"/>
    </xf>
    <xf numFmtId="49" fontId="3" fillId="0" borderId="0" applyFill="0" applyBorder="0">
      <alignment horizontal="left" vertical="top" indent="3"/>
      <protection locked="0"/>
    </xf>
    <xf numFmtId="49" fontId="3" fillId="0" borderId="0" applyFill="0" applyBorder="0">
      <alignment horizontal="left" vertical="top" indent="4"/>
      <protection locked="0"/>
    </xf>
    <xf numFmtId="49" fontId="3" fillId="0" borderId="0" applyFill="0" applyBorder="0">
      <alignment horizontal="center"/>
      <protection locked="0"/>
    </xf>
    <xf numFmtId="49" fontId="3" fillId="0" borderId="0" applyFill="0" applyBorder="0">
      <alignment horizontal="center" wrapText="1"/>
      <protection locked="0"/>
    </xf>
    <xf numFmtId="0" fontId="44" fillId="0" borderId="6" applyNumberFormat="0" applyFill="0" applyAlignment="0" applyProtection="0"/>
    <xf numFmtId="49" fontId="0" fillId="0" borderId="0" applyFill="0" applyBorder="0">
      <alignment vertical="top"/>
      <protection/>
    </xf>
    <xf numFmtId="0" fontId="0" fillId="0" borderId="0" applyFill="0" applyBorder="0">
      <alignment vertical="top" wrapText="1"/>
      <protection/>
    </xf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2" fillId="0" borderId="0" applyFill="0" applyBorder="0">
      <alignment vertical="top"/>
      <protection/>
    </xf>
    <xf numFmtId="0" fontId="2" fillId="0" borderId="0" applyFill="0" applyBorder="0">
      <alignment horizontal="left" vertical="top" indent="1"/>
      <protection/>
    </xf>
    <xf numFmtId="0" fontId="2" fillId="0" borderId="0" applyFill="0" applyBorder="0">
      <alignment horizontal="left" vertical="top" indent="2"/>
      <protection/>
    </xf>
    <xf numFmtId="0" fontId="2" fillId="0" borderId="0" applyFill="0" applyBorder="0">
      <alignment horizontal="left" vertical="top" indent="3"/>
      <protection/>
    </xf>
    <xf numFmtId="0" fontId="0" fillId="0" borderId="0" applyFill="0" applyBorder="0">
      <alignment vertical="top"/>
      <protection/>
    </xf>
    <xf numFmtId="0" fontId="0" fillId="0" borderId="0" applyFill="0" applyBorder="0">
      <alignment horizontal="left" vertical="top" indent="1"/>
      <protection/>
    </xf>
    <xf numFmtId="0" fontId="0" fillId="0" borderId="0" applyFill="0" applyBorder="0">
      <alignment horizontal="left" vertical="top" indent="2"/>
      <protection/>
    </xf>
    <xf numFmtId="0" fontId="0" fillId="0" borderId="0" applyFill="0" applyBorder="0">
      <alignment horizontal="left" vertical="top" indent="3"/>
      <protection/>
    </xf>
    <xf numFmtId="0" fontId="0" fillId="0" borderId="0" applyFill="0" applyBorder="0">
      <alignment horizontal="left" vertical="top" indent="4"/>
      <protection/>
    </xf>
    <xf numFmtId="190" fontId="11" fillId="0" borderId="0" applyFill="0" applyBorder="0">
      <alignment horizontal="center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0" fillId="0" borderId="0" applyFill="0" applyBorder="0">
      <alignment horizontal="center"/>
      <protection/>
    </xf>
    <xf numFmtId="0" fontId="11" fillId="33" borderId="0" applyFill="0" applyBorder="0">
      <alignment horizontal="left"/>
      <protection/>
    </xf>
    <xf numFmtId="0" fontId="0" fillId="0" borderId="0" applyFill="0" applyBorder="0">
      <alignment horizontal="center" wrapText="1"/>
      <protection/>
    </xf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2" fontId="0" fillId="0" borderId="0" xfId="41" applyBorder="1">
      <alignment/>
      <protection/>
    </xf>
    <xf numFmtId="172" fontId="0" fillId="0" borderId="0" xfId="41">
      <alignment/>
      <protection/>
    </xf>
    <xf numFmtId="0" fontId="0" fillId="0" borderId="0" xfId="138" applyFill="1" applyBorder="1">
      <alignment horizontal="left" vertical="top" indent="2"/>
      <protection/>
    </xf>
    <xf numFmtId="172" fontId="0" fillId="0" borderId="0" xfId="41" applyFill="1" applyBorder="1">
      <alignment/>
      <protection/>
    </xf>
    <xf numFmtId="0" fontId="6" fillId="0" borderId="0" xfId="74" applyFill="1" applyBorder="1">
      <alignment/>
      <protection/>
    </xf>
    <xf numFmtId="0" fontId="7" fillId="0" borderId="0" xfId="75" applyFill="1" applyBorder="1">
      <alignment/>
      <protection/>
    </xf>
    <xf numFmtId="0" fontId="0" fillId="0" borderId="0" xfId="146" applyFill="1" applyBorder="1">
      <alignment horizontal="center" wrapText="1"/>
      <protection/>
    </xf>
    <xf numFmtId="0" fontId="0" fillId="0" borderId="0" xfId="144" applyFill="1" applyBorder="1">
      <alignment horizontal="center"/>
      <protection/>
    </xf>
    <xf numFmtId="0" fontId="0" fillId="0" borderId="0" xfId="144" applyFont="1" applyFill="1" applyBorder="1">
      <alignment horizontal="center"/>
      <protection/>
    </xf>
    <xf numFmtId="178" fontId="0" fillId="0" borderId="0" xfId="59" applyFill="1" applyBorder="1">
      <alignment/>
      <protection/>
    </xf>
    <xf numFmtId="0" fontId="6" fillId="0" borderId="0" xfId="74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172" fontId="2" fillId="0" borderId="0" xfId="41" applyFont="1" applyFill="1" applyBorder="1">
      <alignment/>
      <protection/>
    </xf>
    <xf numFmtId="0" fontId="2" fillId="0" borderId="0" xfId="132" applyFill="1" applyBorder="1">
      <alignment vertical="top"/>
      <protection/>
    </xf>
    <xf numFmtId="0" fontId="2" fillId="0" borderId="0" xfId="133" applyFill="1" applyBorder="1">
      <alignment horizontal="left" vertical="top" indent="1"/>
      <protection/>
    </xf>
    <xf numFmtId="0" fontId="0" fillId="0" borderId="10" xfId="138" applyFill="1" applyBorder="1">
      <alignment horizontal="left" vertical="top" indent="2"/>
      <protection/>
    </xf>
    <xf numFmtId="0" fontId="0" fillId="0" borderId="10" xfId="0" applyFill="1" applyBorder="1" applyAlignment="1">
      <alignment/>
    </xf>
    <xf numFmtId="9" fontId="0" fillId="0" borderId="0" xfId="0" applyNumberFormat="1" applyFill="1" applyBorder="1" applyAlignment="1">
      <alignment/>
    </xf>
    <xf numFmtId="1" fontId="0" fillId="0" borderId="0" xfId="41" applyNumberFormat="1" applyFill="1" applyBorder="1">
      <alignment/>
      <protection/>
    </xf>
    <xf numFmtId="1" fontId="0" fillId="0" borderId="10" xfId="41" applyNumberFormat="1" applyFill="1" applyBorder="1">
      <alignment/>
      <protection/>
    </xf>
    <xf numFmtId="1" fontId="0" fillId="0" borderId="0" xfId="0" applyNumberFormat="1" applyFill="1" applyBorder="1" applyAlignment="1">
      <alignment/>
    </xf>
    <xf numFmtId="0" fontId="6" fillId="0" borderId="0" xfId="74" applyFont="1" applyFill="1" applyBorder="1">
      <alignment/>
      <protection/>
    </xf>
    <xf numFmtId="0" fontId="0" fillId="0" borderId="0" xfId="0" applyFont="1" applyFill="1" applyBorder="1" applyAlignment="1">
      <alignment/>
    </xf>
    <xf numFmtId="172" fontId="0" fillId="0" borderId="0" xfId="86" applyFont="1" applyFill="1" applyBorder="1">
      <alignment/>
      <protection locked="0"/>
    </xf>
    <xf numFmtId="172" fontId="0" fillId="0" borderId="0" xfId="41" applyFont="1" applyFill="1" applyBorder="1">
      <alignment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2" fillId="0" borderId="0" xfId="0" applyFont="1" applyFill="1" applyBorder="1" applyAlignment="1">
      <alignment/>
    </xf>
    <xf numFmtId="0" fontId="31" fillId="0" borderId="0" xfId="74" applyFont="1" applyFill="1" applyBorder="1">
      <alignment/>
      <protection/>
    </xf>
    <xf numFmtId="0" fontId="7" fillId="0" borderId="0" xfId="75" applyFont="1" applyFill="1" applyBorder="1">
      <alignment/>
      <protection/>
    </xf>
    <xf numFmtId="0" fontId="0" fillId="0" borderId="0" xfId="146" applyFont="1" applyFill="1" applyBorder="1">
      <alignment horizontal="center" wrapText="1"/>
      <protection/>
    </xf>
    <xf numFmtId="0" fontId="2" fillId="0" borderId="0" xfId="132" applyFont="1" applyFill="1" applyBorder="1">
      <alignment vertical="top"/>
      <protection/>
    </xf>
    <xf numFmtId="0" fontId="2" fillId="0" borderId="0" xfId="133" applyFont="1" applyFill="1" applyBorder="1">
      <alignment horizontal="left" vertical="top" indent="1"/>
      <protection/>
    </xf>
    <xf numFmtId="0" fontId="0" fillId="0" borderId="0" xfId="138" applyFont="1" applyFill="1" applyBorder="1">
      <alignment horizontal="left" vertical="top" indent="2"/>
      <protection/>
    </xf>
    <xf numFmtId="0" fontId="0" fillId="0" borderId="0" xfId="137" applyFont="1" applyFill="1" applyBorder="1">
      <alignment horizontal="left" vertical="top" indent="1"/>
      <protection/>
    </xf>
    <xf numFmtId="0" fontId="0" fillId="0" borderId="0" xfId="136" applyFont="1" applyFill="1" applyBorder="1">
      <alignment vertical="top"/>
      <protection/>
    </xf>
    <xf numFmtId="178" fontId="0" fillId="0" borderId="0" xfId="59" applyFont="1" applyFill="1" applyBorder="1">
      <alignment/>
      <protection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136" applyFont="1" applyFill="1" applyBorder="1" applyAlignment="1">
      <alignment horizontal="right" vertical="top"/>
      <protection/>
    </xf>
    <xf numFmtId="0" fontId="2" fillId="0" borderId="0" xfId="132" applyFont="1" applyFill="1" applyBorder="1" applyAlignment="1">
      <alignment horizontal="left" vertical="top"/>
      <protection/>
    </xf>
    <xf numFmtId="0" fontId="2" fillId="0" borderId="0" xfId="0" applyFont="1" applyFill="1" applyBorder="1" applyAlignment="1">
      <alignment/>
    </xf>
    <xf numFmtId="0" fontId="0" fillId="0" borderId="0" xfId="138" applyFont="1" applyFill="1" applyBorder="1" applyAlignment="1">
      <alignment horizontal="right" vertical="top"/>
      <protection/>
    </xf>
    <xf numFmtId="0" fontId="2" fillId="0" borderId="0" xfId="133" applyFont="1" applyFill="1" applyBorder="1" applyAlignment="1">
      <alignment horizontal="left" vertical="top"/>
      <protection/>
    </xf>
    <xf numFmtId="0" fontId="0" fillId="0" borderId="0" xfId="137" applyFont="1" applyFill="1" applyBorder="1" applyAlignment="1">
      <alignment horizontal="right" vertical="top"/>
      <protection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c0 -CalComma" xfId="41"/>
    <cellStyle name="cc0k -CalCommaThousand" xfId="42"/>
    <cellStyle name="cc0m -CalCommaMillion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heck Cell" xfId="56"/>
    <cellStyle name="cmHM  -CalTime" xfId="57"/>
    <cellStyle name="cmHM24+ -CalTime" xfId="58"/>
    <cellStyle name="cp0 -CalPercent" xfId="59"/>
    <cellStyle name="cp1 -CalPercent" xfId="60"/>
    <cellStyle name="cp2 -CalPercent" xfId="61"/>
    <cellStyle name="cp3 -CalPercent" xfId="62"/>
    <cellStyle name="cr0 -CalCurr" xfId="63"/>
    <cellStyle name="cr0k -CalCurrThousand" xfId="64"/>
    <cellStyle name="cr0m -CalCurrMillion" xfId="65"/>
    <cellStyle name="cr1 -CalCurr" xfId="66"/>
    <cellStyle name="cr2 -CalCurr" xfId="67"/>
    <cellStyle name="cr3 -CalCurr" xfId="68"/>
    <cellStyle name="cr4 -CalCurr" xfId="69"/>
    <cellStyle name="Explanatory Text" xfId="70"/>
    <cellStyle name="Followed Hyperlink" xfId="71"/>
    <cellStyle name="Good" xfId="72"/>
    <cellStyle name="h0 -Heading" xfId="73"/>
    <cellStyle name="h1 -Heading" xfId="74"/>
    <cellStyle name="h2 -Heading" xfId="75"/>
    <cellStyle name="h3 -Heading" xfId="76"/>
    <cellStyle name="Heading 1" xfId="77"/>
    <cellStyle name="Heading 2" xfId="78"/>
    <cellStyle name="Heading 3" xfId="79"/>
    <cellStyle name="Heading 4" xfId="80"/>
    <cellStyle name="hp0 -Hyperlink" xfId="81"/>
    <cellStyle name="hp1 -Hyperlink" xfId="82"/>
    <cellStyle name="hp2 -Hyperlink" xfId="83"/>
    <cellStyle name="hp3 -Hyperlink" xfId="84"/>
    <cellStyle name="Hyperlink" xfId="85"/>
    <cellStyle name="ic0 -InpComma" xfId="86"/>
    <cellStyle name="ic0k -InpCommaThousand" xfId="87"/>
    <cellStyle name="ic0m -InpCommaMillion" xfId="88"/>
    <cellStyle name="ic1 -InpComma" xfId="89"/>
    <cellStyle name="ic2 -InpComma" xfId="90"/>
    <cellStyle name="ic3 -InpComma" xfId="91"/>
    <cellStyle name="ic4 -InpComma" xfId="92"/>
    <cellStyle name="idDMM -InpDate" xfId="93"/>
    <cellStyle name="idDMMY -InpDate" xfId="94"/>
    <cellStyle name="idDMMYHM -InpDateTime" xfId="95"/>
    <cellStyle name="idDMY -InpDate" xfId="96"/>
    <cellStyle name="idMDY -InpDate" xfId="97"/>
    <cellStyle name="idMMY -InpDate" xfId="98"/>
    <cellStyle name="if0 -InpFixed" xfId="99"/>
    <cellStyle name="if0b-InpFixedB" xfId="100"/>
    <cellStyle name="if0-InpFixed" xfId="101"/>
    <cellStyle name="iln -InpTableTextNoWrap" xfId="102"/>
    <cellStyle name="ilnb-InpTableTextNoWrapB" xfId="103"/>
    <cellStyle name="ilw -InpTableTextWrap" xfId="104"/>
    <cellStyle name="imHM  -InpTime" xfId="105"/>
    <cellStyle name="imHM24+ -InpTime" xfId="106"/>
    <cellStyle name="Input" xfId="107"/>
    <cellStyle name="ip0 -InpPercent" xfId="108"/>
    <cellStyle name="ip1 -InpPercent" xfId="109"/>
    <cellStyle name="ip2 -InpPercent" xfId="110"/>
    <cellStyle name="ip3 -InpPercent" xfId="111"/>
    <cellStyle name="ir0 -InpCurr" xfId="112"/>
    <cellStyle name="ir0k -InpCurrThousand" xfId="113"/>
    <cellStyle name="ir0m -InpCurrMillion" xfId="114"/>
    <cellStyle name="ir1 -InpCurr" xfId="115"/>
    <cellStyle name="ir2 -InpCurr" xfId="116"/>
    <cellStyle name="ir3 -InpCurr" xfId="117"/>
    <cellStyle name="ir4 -InpCurr" xfId="118"/>
    <cellStyle name="is0 -InpSideText" xfId="119"/>
    <cellStyle name="is1 -InpSideText" xfId="120"/>
    <cellStyle name="is2 -InpSideText" xfId="121"/>
    <cellStyle name="is3 -InpSideText" xfId="122"/>
    <cellStyle name="is4 -InpSideText" xfId="123"/>
    <cellStyle name="itn -InpTopTextNoWrap" xfId="124"/>
    <cellStyle name="itw -InpTopTextWrap" xfId="125"/>
    <cellStyle name="Linked Cell" xfId="126"/>
    <cellStyle name="ltn -TableTextNoWrap" xfId="127"/>
    <cellStyle name="ltw -TableTextWrap" xfId="128"/>
    <cellStyle name="Neutral" xfId="129"/>
    <cellStyle name="Note" xfId="130"/>
    <cellStyle name="Output" xfId="131"/>
    <cellStyle name="sh0 -SideHeading" xfId="132"/>
    <cellStyle name="sh1 -SideHeading" xfId="133"/>
    <cellStyle name="sh2 -SideHeading" xfId="134"/>
    <cellStyle name="sh3 -SideHeading" xfId="135"/>
    <cellStyle name="st0 -SideText" xfId="136"/>
    <cellStyle name="st1 -SideText" xfId="137"/>
    <cellStyle name="st2 -SideText" xfId="138"/>
    <cellStyle name="st3 -SideText" xfId="139"/>
    <cellStyle name="st4 -SideText" xfId="140"/>
    <cellStyle name="tdMMYc-TopDateC" xfId="141"/>
    <cellStyle name="Title" xfId="142"/>
    <cellStyle name="Total" xfId="143"/>
    <cellStyle name="ttn -TopTextNoWrap" xfId="144"/>
    <cellStyle name="ttnl -TopTextNoWrapL" xfId="145"/>
    <cellStyle name="ttw -TopTextWrap" xfId="146"/>
    <cellStyle name="Warning Text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B800"/>
      <rgbColor rgb="0066E2FF"/>
      <rgbColor rgb="00D5D000"/>
      <rgbColor rgb="00FFB9FF"/>
      <rgbColor rgb="00CDFFCD"/>
      <rgbColor rgb="00D8D8D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F2F2"/>
      <rgbColor rgb="00CCFFFF"/>
      <rgbColor rgb="00D7E4BC"/>
      <rgbColor rgb="00FFFF85"/>
      <rgbColor rgb="00BDDEFF"/>
      <rgbColor rgb="00FF99CC"/>
      <rgbColor rgb="00CC99FF"/>
      <rgbColor rgb="00FF8080"/>
      <rgbColor rgb="007596FF"/>
      <rgbColor rgb="0000FF99"/>
      <rgbColor rgb="00E7E200"/>
      <rgbColor rgb="00FFA080"/>
      <rgbColor rgb="00FFA143"/>
      <rgbColor rgb="00FF7E2F"/>
      <rgbColor rgb="00E6B9B8"/>
      <rgbColor rgb="00BFBFBF"/>
      <rgbColor rgb="009BBB59"/>
      <rgbColor rgb="0000DA00"/>
      <rgbColor rgb="00009A00"/>
      <rgbColor rgb="00B8B400"/>
      <rgbColor rgb="00FF4820"/>
      <rgbColor rgb="00CACADC"/>
      <rgbColor rgb="00C2D6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aMen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aMen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aMen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aMenu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aMenu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K11:O23"/>
  <sheetViews>
    <sheetView showOutlineSymbols="0" zoomScalePageLayoutView="0" workbookViewId="0" topLeftCell="K11">
      <selection activeCell="L21" sqref="L21"/>
    </sheetView>
  </sheetViews>
  <sheetFormatPr defaultColWidth="9.33203125" defaultRowHeight="11.25" outlineLevelRow="2"/>
  <cols>
    <col min="1" max="1" width="50.83203125" style="0" customWidth="1"/>
    <col min="11" max="11" width="14" style="0" customWidth="1"/>
    <col min="12" max="12" width="11.33203125" style="0" customWidth="1"/>
    <col min="13" max="13" width="12.83203125" style="0" customWidth="1"/>
    <col min="14" max="14" width="10.83203125" style="0" customWidth="1"/>
    <col min="15" max="15" width="1.83203125" style="0" customWidth="1"/>
  </cols>
  <sheetData>
    <row r="11" spans="11:15" ht="12.75" customHeight="1">
      <c r="K11" s="9" t="s">
        <v>35</v>
      </c>
      <c r="L11" s="9" t="s">
        <v>50</v>
      </c>
      <c r="M11" s="9" t="s">
        <v>51</v>
      </c>
      <c r="N11" s="9" t="s">
        <v>52</v>
      </c>
      <c r="O11" s="9"/>
    </row>
    <row r="12" spans="11:14" ht="11.25" outlineLevel="2">
      <c r="K12">
        <v>100100</v>
      </c>
      <c r="L12">
        <v>1</v>
      </c>
      <c r="M12" t="s">
        <v>8</v>
      </c>
      <c r="N12">
        <f>CostAlloc!C14</f>
        <v>9700</v>
      </c>
    </row>
    <row r="13" spans="11:14" ht="11.25">
      <c r="K13">
        <v>100200</v>
      </c>
      <c r="L13">
        <v>1</v>
      </c>
      <c r="M13" t="s">
        <v>8</v>
      </c>
      <c r="N13">
        <f>CostAlloc!C15</f>
        <v>14100</v>
      </c>
    </row>
    <row r="14" spans="11:14" ht="11.25">
      <c r="K14">
        <v>100100</v>
      </c>
      <c r="L14">
        <v>1</v>
      </c>
      <c r="M14" t="s">
        <v>53</v>
      </c>
      <c r="N14">
        <f>CostAlloc!C18</f>
        <v>6499</v>
      </c>
    </row>
    <row r="15" spans="11:14" ht="11.25">
      <c r="K15">
        <v>100200</v>
      </c>
      <c r="L15">
        <v>1</v>
      </c>
      <c r="M15" t="s">
        <v>53</v>
      </c>
      <c r="N15">
        <f>CostAlloc!C19</f>
        <v>10011</v>
      </c>
    </row>
    <row r="16" spans="11:14" ht="11.25">
      <c r="K16">
        <v>100100</v>
      </c>
      <c r="L16">
        <v>1</v>
      </c>
      <c r="M16" t="s">
        <v>11</v>
      </c>
      <c r="N16">
        <f>CostAlloc!C24</f>
        <v>0</v>
      </c>
    </row>
    <row r="17" spans="11:14" ht="11.25">
      <c r="K17">
        <v>100200</v>
      </c>
      <c r="L17">
        <v>1</v>
      </c>
      <c r="M17" t="s">
        <v>11</v>
      </c>
      <c r="N17">
        <f>CostAlloc!C25</f>
        <v>0</v>
      </c>
    </row>
    <row r="18" spans="11:14" ht="11.25">
      <c r="K18">
        <v>100100</v>
      </c>
      <c r="L18">
        <v>2</v>
      </c>
      <c r="M18" t="s">
        <v>8</v>
      </c>
      <c r="N18">
        <f>CostAlloc!D14</f>
        <v>9987</v>
      </c>
    </row>
    <row r="19" spans="11:14" ht="11.25">
      <c r="K19">
        <v>100200</v>
      </c>
      <c r="L19">
        <v>2</v>
      </c>
      <c r="M19" t="s">
        <v>8</v>
      </c>
      <c r="N19">
        <f>CostAlloc!D15</f>
        <v>15031</v>
      </c>
    </row>
    <row r="20" spans="11:14" ht="11.25">
      <c r="K20">
        <v>100100</v>
      </c>
      <c r="L20">
        <v>2</v>
      </c>
      <c r="M20" t="s">
        <v>53</v>
      </c>
      <c r="N20">
        <f>CostAlloc!D18</f>
        <v>6691</v>
      </c>
    </row>
    <row r="21" spans="11:14" ht="11.25">
      <c r="K21">
        <v>100200</v>
      </c>
      <c r="L21">
        <v>2</v>
      </c>
      <c r="M21" t="s">
        <v>53</v>
      </c>
      <c r="N21">
        <f>CostAlloc!D19</f>
        <v>10672</v>
      </c>
    </row>
    <row r="22" spans="11:14" ht="11.25">
      <c r="K22">
        <v>100100</v>
      </c>
      <c r="L22">
        <v>2</v>
      </c>
      <c r="M22" t="s">
        <v>11</v>
      </c>
      <c r="N22">
        <f>CostAlloc!D24</f>
        <v>0</v>
      </c>
    </row>
    <row r="23" spans="11:14" ht="11.25">
      <c r="K23">
        <v>100200</v>
      </c>
      <c r="L23">
        <v>2</v>
      </c>
      <c r="M23" t="s">
        <v>11</v>
      </c>
      <c r="N23">
        <f>CostAlloc!D25</f>
        <v>0</v>
      </c>
    </row>
  </sheetData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Q30"/>
  <sheetViews>
    <sheetView zoomScalePageLayoutView="0" workbookViewId="0" topLeftCell="A1">
      <selection activeCell="H35" sqref="H35"/>
    </sheetView>
  </sheetViews>
  <sheetFormatPr defaultColWidth="9.33203125" defaultRowHeight="11.25"/>
  <cols>
    <col min="1" max="1" width="30.83203125" style="0" customWidth="1"/>
    <col min="3" max="15" width="10.33203125" style="0" customWidth="1"/>
    <col min="16" max="16" width="1.83203125" style="0" customWidth="1"/>
  </cols>
  <sheetData>
    <row r="1" spans="1:17" ht="15.75">
      <c r="A1" s="7" t="s">
        <v>54</v>
      </c>
      <c r="B1" s="2"/>
      <c r="C1" s="2" t="s">
        <v>54</v>
      </c>
      <c r="D1" s="2"/>
      <c r="E1" s="2"/>
      <c r="F1" s="2"/>
      <c r="G1" s="7" t="s">
        <v>48</v>
      </c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7"/>
      <c r="B2" s="2"/>
      <c r="C2" s="2"/>
      <c r="D2" s="2"/>
      <c r="E2" s="2"/>
      <c r="F2" s="2"/>
      <c r="G2" s="7" t="s">
        <v>74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1.25">
      <c r="A4" s="9"/>
      <c r="B4" s="9"/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  <c r="J4" s="10" t="s">
        <v>63</v>
      </c>
      <c r="K4" s="10" t="s">
        <v>64</v>
      </c>
      <c r="L4" s="10" t="s">
        <v>65</v>
      </c>
      <c r="M4" s="10" t="s">
        <v>66</v>
      </c>
      <c r="N4" s="10" t="s">
        <v>67</v>
      </c>
      <c r="O4" s="11" t="s">
        <v>68</v>
      </c>
      <c r="P4" s="9"/>
      <c r="Q4" s="2"/>
    </row>
    <row r="5" spans="1:17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1.25">
      <c r="A6" s="14" t="s">
        <v>8</v>
      </c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"/>
      <c r="Q6" s="2"/>
    </row>
    <row r="7" spans="1:17" ht="11.25">
      <c r="A7" s="2" t="s">
        <v>5</v>
      </c>
      <c r="B7" s="2"/>
      <c r="C7" s="6">
        <f>CostAlloc!C14</f>
        <v>9700</v>
      </c>
      <c r="D7" s="6">
        <f>CostAlloc!D14</f>
        <v>9987</v>
      </c>
      <c r="E7" s="6">
        <f>CostAlloc!E14</f>
        <v>9955</v>
      </c>
      <c r="F7" s="6">
        <f>CostAlloc!F14</f>
        <v>10032</v>
      </c>
      <c r="G7" s="6">
        <f>CostAlloc!G14</f>
        <v>9957</v>
      </c>
      <c r="H7" s="6">
        <f>CostAlloc!H14</f>
        <v>10041</v>
      </c>
      <c r="I7" s="6">
        <f>CostAlloc!I14</f>
        <v>10091</v>
      </c>
      <c r="J7" s="6">
        <f>CostAlloc!J14</f>
        <v>9963</v>
      </c>
      <c r="K7" s="6">
        <f>CostAlloc!K14</f>
        <v>10078</v>
      </c>
      <c r="L7" s="6">
        <f>CostAlloc!L14</f>
        <v>0</v>
      </c>
      <c r="M7" s="6">
        <f>CostAlloc!M14</f>
        <v>0</v>
      </c>
      <c r="N7" s="6">
        <f>CostAlloc!N14</f>
        <v>0</v>
      </c>
      <c r="O7" s="6">
        <f>CostAlloc!O14</f>
        <v>89804</v>
      </c>
      <c r="P7" s="2"/>
      <c r="Q7" s="2"/>
    </row>
    <row r="8" spans="1:17" ht="11.25">
      <c r="A8" s="2" t="s">
        <v>6</v>
      </c>
      <c r="B8" s="2"/>
      <c r="C8" s="6">
        <f>CostAlloc!C15</f>
        <v>14100</v>
      </c>
      <c r="D8" s="6">
        <f>CostAlloc!D15</f>
        <v>15031</v>
      </c>
      <c r="E8" s="6">
        <f>CostAlloc!E15</f>
        <v>15069</v>
      </c>
      <c r="F8" s="6">
        <f>CostAlloc!F15</f>
        <v>15164</v>
      </c>
      <c r="G8" s="6">
        <f>CostAlloc!G15</f>
        <v>15115</v>
      </c>
      <c r="H8" s="6">
        <f>CostAlloc!H15</f>
        <v>15029</v>
      </c>
      <c r="I8" s="6">
        <f>CostAlloc!I15</f>
        <v>15039</v>
      </c>
      <c r="J8" s="6">
        <f>CostAlloc!J15</f>
        <v>14903</v>
      </c>
      <c r="K8" s="6">
        <f>CostAlloc!K15</f>
        <v>15069</v>
      </c>
      <c r="L8" s="6">
        <f>CostAlloc!L15</f>
        <v>0</v>
      </c>
      <c r="M8" s="6">
        <f>CostAlloc!M15</f>
        <v>0</v>
      </c>
      <c r="N8" s="6">
        <f>CostAlloc!N15</f>
        <v>0</v>
      </c>
      <c r="O8" s="6">
        <f>CostAlloc!O15</f>
        <v>134519</v>
      </c>
      <c r="P8" s="2"/>
      <c r="Q8" s="2"/>
    </row>
    <row r="9" spans="1:17" ht="6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2"/>
      <c r="Q9" s="2"/>
    </row>
    <row r="10" spans="1:17" ht="11.25">
      <c r="A10" s="2" t="s">
        <v>0</v>
      </c>
      <c r="B10" s="2"/>
      <c r="C10" s="6">
        <f aca="true" t="shared" si="0" ref="C10:O10">SUM(C6:C9)</f>
        <v>23800</v>
      </c>
      <c r="D10" s="6">
        <f t="shared" si="0"/>
        <v>25018</v>
      </c>
      <c r="E10" s="6">
        <f t="shared" si="0"/>
        <v>25024</v>
      </c>
      <c r="F10" s="6">
        <f t="shared" si="0"/>
        <v>25196</v>
      </c>
      <c r="G10" s="6">
        <f t="shared" si="0"/>
        <v>25072</v>
      </c>
      <c r="H10" s="6">
        <f t="shared" si="0"/>
        <v>25070</v>
      </c>
      <c r="I10" s="6">
        <f t="shared" si="0"/>
        <v>25130</v>
      </c>
      <c r="J10" s="6">
        <f t="shared" si="0"/>
        <v>24866</v>
      </c>
      <c r="K10" s="6">
        <f t="shared" si="0"/>
        <v>25147</v>
      </c>
      <c r="L10" s="6">
        <f t="shared" si="0"/>
        <v>0</v>
      </c>
      <c r="M10" s="6">
        <f t="shared" si="0"/>
        <v>0</v>
      </c>
      <c r="N10" s="6">
        <f t="shared" si="0"/>
        <v>0</v>
      </c>
      <c r="O10" s="6">
        <f t="shared" si="0"/>
        <v>224323</v>
      </c>
      <c r="P10" s="2"/>
      <c r="Q10" s="2"/>
    </row>
    <row r="11" spans="1:17" ht="11.25">
      <c r="A11" s="2"/>
      <c r="B11" s="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2"/>
      <c r="Q11" s="2"/>
    </row>
    <row r="12" spans="1:17" ht="11.25">
      <c r="A12" s="14" t="s">
        <v>7</v>
      </c>
      <c r="B12" s="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"/>
      <c r="Q12" s="2"/>
    </row>
    <row r="13" spans="1:17" ht="11.25">
      <c r="A13" s="2" t="s">
        <v>5</v>
      </c>
      <c r="B13" s="2"/>
      <c r="C13" s="6">
        <f>CostAlloc!C18</f>
        <v>6499</v>
      </c>
      <c r="D13" s="6">
        <f>CostAlloc!D18</f>
        <v>6691</v>
      </c>
      <c r="E13" s="6">
        <f>CostAlloc!E18</f>
        <v>6670</v>
      </c>
      <c r="F13" s="6">
        <f>CostAlloc!F18</f>
        <v>6521</v>
      </c>
      <c r="G13" s="6">
        <f>CostAlloc!G18</f>
        <v>6472</v>
      </c>
      <c r="H13" s="6">
        <f>CostAlloc!H18</f>
        <v>6527</v>
      </c>
      <c r="I13" s="6">
        <f>CostAlloc!I18</f>
        <v>6559</v>
      </c>
      <c r="J13" s="6">
        <f>CostAlloc!J18</f>
        <v>6476</v>
      </c>
      <c r="K13" s="6">
        <f>CostAlloc!K18</f>
        <v>6551</v>
      </c>
      <c r="L13" s="6">
        <f>CostAlloc!L18</f>
        <v>0</v>
      </c>
      <c r="M13" s="6">
        <f>CostAlloc!M18</f>
        <v>0</v>
      </c>
      <c r="N13" s="6">
        <f>CostAlloc!N18</f>
        <v>0</v>
      </c>
      <c r="O13" s="6">
        <f>CostAlloc!O18</f>
        <v>58966</v>
      </c>
      <c r="P13" s="2"/>
      <c r="Q13" s="2"/>
    </row>
    <row r="14" spans="1:17" ht="11.25">
      <c r="A14" s="2" t="s">
        <v>6</v>
      </c>
      <c r="B14" s="2"/>
      <c r="C14" s="6">
        <f>CostAlloc!C19</f>
        <v>10011</v>
      </c>
      <c r="D14" s="6">
        <f>CostAlloc!D19</f>
        <v>10672</v>
      </c>
      <c r="E14" s="6">
        <f>CostAlloc!E19</f>
        <v>10699</v>
      </c>
      <c r="F14" s="6">
        <f>CostAlloc!F19</f>
        <v>10766</v>
      </c>
      <c r="G14" s="6">
        <f>CostAlloc!G19</f>
        <v>10732</v>
      </c>
      <c r="H14" s="6">
        <f>CostAlloc!H19</f>
        <v>10671</v>
      </c>
      <c r="I14" s="6">
        <f>CostAlloc!I19</f>
        <v>10377</v>
      </c>
      <c r="J14" s="6">
        <f>CostAlloc!J19</f>
        <v>10283</v>
      </c>
      <c r="K14" s="6">
        <f>CostAlloc!K19</f>
        <v>10398</v>
      </c>
      <c r="L14" s="6">
        <f>CostAlloc!L19</f>
        <v>0</v>
      </c>
      <c r="M14" s="6">
        <f>CostAlloc!M19</f>
        <v>0</v>
      </c>
      <c r="N14" s="6">
        <f>CostAlloc!N19</f>
        <v>0</v>
      </c>
      <c r="O14" s="6">
        <f>CostAlloc!O19</f>
        <v>94609</v>
      </c>
      <c r="P14" s="2"/>
      <c r="Q14" s="2"/>
    </row>
    <row r="15" spans="1:17" ht="6.75" customHeight="1">
      <c r="A15" s="2"/>
      <c r="B15" s="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"/>
      <c r="Q15" s="2"/>
    </row>
    <row r="16" spans="1:17" ht="11.25">
      <c r="A16" s="2" t="s">
        <v>0</v>
      </c>
      <c r="B16" s="2"/>
      <c r="C16" s="6">
        <f aca="true" t="shared" si="1" ref="C16:O16">SUM(C12:C15)</f>
        <v>16510</v>
      </c>
      <c r="D16" s="6">
        <f t="shared" si="1"/>
        <v>17363</v>
      </c>
      <c r="E16" s="6">
        <f t="shared" si="1"/>
        <v>17369</v>
      </c>
      <c r="F16" s="6">
        <f t="shared" si="1"/>
        <v>17287</v>
      </c>
      <c r="G16" s="6">
        <f t="shared" si="1"/>
        <v>17204</v>
      </c>
      <c r="H16" s="6">
        <f t="shared" si="1"/>
        <v>17198</v>
      </c>
      <c r="I16" s="6">
        <f t="shared" si="1"/>
        <v>16936</v>
      </c>
      <c r="J16" s="6">
        <f t="shared" si="1"/>
        <v>16759</v>
      </c>
      <c r="K16" s="6">
        <f t="shared" si="1"/>
        <v>16949</v>
      </c>
      <c r="L16" s="6">
        <f t="shared" si="1"/>
        <v>0</v>
      </c>
      <c r="M16" s="6">
        <f t="shared" si="1"/>
        <v>0</v>
      </c>
      <c r="N16" s="6">
        <f t="shared" si="1"/>
        <v>0</v>
      </c>
      <c r="O16" s="6">
        <f t="shared" si="1"/>
        <v>153575</v>
      </c>
      <c r="P16" s="2"/>
      <c r="Q16" s="2"/>
    </row>
    <row r="17" spans="1:17" ht="11.25">
      <c r="A17" s="2"/>
      <c r="B17" s="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"/>
      <c r="Q17" s="2"/>
    </row>
    <row r="18" spans="1:17" ht="11.25">
      <c r="A18" s="14" t="s">
        <v>13</v>
      </c>
      <c r="B18" s="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"/>
      <c r="Q18" s="2"/>
    </row>
    <row r="19" spans="1:17" ht="11.25">
      <c r="A19" s="2" t="s">
        <v>5</v>
      </c>
      <c r="B19" s="2"/>
      <c r="C19" s="6">
        <f>CostAlloc!C24</f>
        <v>0</v>
      </c>
      <c r="D19" s="6">
        <f>CostAlloc!D24</f>
        <v>0</v>
      </c>
      <c r="E19" s="6">
        <f>CostAlloc!E24</f>
        <v>20212</v>
      </c>
      <c r="F19" s="6">
        <f>CostAlloc!F24</f>
        <v>4144</v>
      </c>
      <c r="G19" s="6">
        <f>CostAlloc!G24</f>
        <v>1</v>
      </c>
      <c r="H19" s="6">
        <f>CostAlloc!H24</f>
        <v>268</v>
      </c>
      <c r="I19" s="6">
        <f>CostAlloc!I24</f>
        <v>269</v>
      </c>
      <c r="J19" s="6">
        <f>CostAlloc!J24</f>
        <v>0</v>
      </c>
      <c r="K19" s="6">
        <f>CostAlloc!K24</f>
        <v>0</v>
      </c>
      <c r="L19" s="6">
        <f>CostAlloc!L24</f>
        <v>0</v>
      </c>
      <c r="M19" s="6">
        <f>CostAlloc!M24</f>
        <v>0</v>
      </c>
      <c r="N19" s="6">
        <f>CostAlloc!N24</f>
        <v>0</v>
      </c>
      <c r="O19" s="6">
        <f>CostAlloc!O24</f>
        <v>24894</v>
      </c>
      <c r="P19" s="2"/>
      <c r="Q19" s="2"/>
    </row>
    <row r="20" spans="1:17" ht="11.25">
      <c r="A20" s="2" t="s">
        <v>6</v>
      </c>
      <c r="B20" s="2"/>
      <c r="C20" s="6">
        <f>CostAlloc!C25</f>
        <v>0</v>
      </c>
      <c r="D20" s="6">
        <f>CostAlloc!D25</f>
        <v>0</v>
      </c>
      <c r="E20" s="6">
        <f>CostAlloc!E25</f>
        <v>30596</v>
      </c>
      <c r="F20" s="6">
        <f>CostAlloc!F25</f>
        <v>6264</v>
      </c>
      <c r="G20" s="6">
        <f>CostAlloc!G25</f>
        <v>1</v>
      </c>
      <c r="H20" s="6">
        <f>CostAlloc!H25</f>
        <v>401</v>
      </c>
      <c r="I20" s="6">
        <f>CostAlloc!I25</f>
        <v>401</v>
      </c>
      <c r="J20" s="6">
        <f>CostAlloc!J25</f>
        <v>0</v>
      </c>
      <c r="K20" s="6">
        <f>CostAlloc!K25</f>
        <v>0</v>
      </c>
      <c r="L20" s="6">
        <f>CostAlloc!L25</f>
        <v>0</v>
      </c>
      <c r="M20" s="6">
        <f>CostAlloc!M25</f>
        <v>0</v>
      </c>
      <c r="N20" s="6">
        <f>CostAlloc!N25</f>
        <v>0</v>
      </c>
      <c r="O20" s="6">
        <f>CostAlloc!O25</f>
        <v>37663</v>
      </c>
      <c r="P20" s="2"/>
      <c r="Q20" s="2"/>
    </row>
    <row r="21" spans="1:17" ht="6.75" customHeight="1">
      <c r="A21" s="2"/>
      <c r="B21" s="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"/>
      <c r="Q21" s="2"/>
    </row>
    <row r="22" spans="1:17" ht="11.25">
      <c r="A22" s="2" t="s">
        <v>0</v>
      </c>
      <c r="B22" s="2"/>
      <c r="C22" s="6">
        <f aca="true" t="shared" si="2" ref="C22:O22">SUM(C18:C21)</f>
        <v>0</v>
      </c>
      <c r="D22" s="6">
        <f t="shared" si="2"/>
        <v>0</v>
      </c>
      <c r="E22" s="6">
        <f t="shared" si="2"/>
        <v>50808</v>
      </c>
      <c r="F22" s="6">
        <f t="shared" si="2"/>
        <v>10408</v>
      </c>
      <c r="G22" s="6">
        <f t="shared" si="2"/>
        <v>2</v>
      </c>
      <c r="H22" s="6">
        <f t="shared" si="2"/>
        <v>669</v>
      </c>
      <c r="I22" s="6">
        <f t="shared" si="2"/>
        <v>670</v>
      </c>
      <c r="J22" s="6">
        <f t="shared" si="2"/>
        <v>0</v>
      </c>
      <c r="K22" s="6">
        <f t="shared" si="2"/>
        <v>0</v>
      </c>
      <c r="L22" s="6">
        <f t="shared" si="2"/>
        <v>0</v>
      </c>
      <c r="M22" s="6">
        <f t="shared" si="2"/>
        <v>0</v>
      </c>
      <c r="N22" s="6">
        <f t="shared" si="2"/>
        <v>0</v>
      </c>
      <c r="O22" s="6">
        <f t="shared" si="2"/>
        <v>62557</v>
      </c>
      <c r="P22" s="2"/>
      <c r="Q22" s="2"/>
    </row>
    <row r="23" spans="1:17" ht="11.25">
      <c r="A23" s="2"/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"/>
      <c r="Q23" s="2"/>
    </row>
    <row r="24" spans="1:17" ht="11.25">
      <c r="A24" s="14" t="s">
        <v>12</v>
      </c>
      <c r="B24" s="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2"/>
      <c r="Q24" s="2"/>
    </row>
    <row r="25" spans="1:17" ht="11.25">
      <c r="A25" s="2" t="s">
        <v>5</v>
      </c>
      <c r="B25" s="2"/>
      <c r="C25" s="6">
        <f>C7-C13-C19</f>
        <v>3201</v>
      </c>
      <c r="D25" s="6">
        <f aca="true" t="shared" si="3" ref="D25:O25">D7-D13-D19</f>
        <v>3296</v>
      </c>
      <c r="E25" s="6">
        <f t="shared" si="3"/>
        <v>-16927</v>
      </c>
      <c r="F25" s="6">
        <f t="shared" si="3"/>
        <v>-633</v>
      </c>
      <c r="G25" s="6">
        <f t="shared" si="3"/>
        <v>3484</v>
      </c>
      <c r="H25" s="6">
        <f t="shared" si="3"/>
        <v>3246</v>
      </c>
      <c r="I25" s="6">
        <f t="shared" si="3"/>
        <v>3263</v>
      </c>
      <c r="J25" s="6">
        <f t="shared" si="3"/>
        <v>3487</v>
      </c>
      <c r="K25" s="6">
        <f t="shared" si="3"/>
        <v>3527</v>
      </c>
      <c r="L25" s="6">
        <f t="shared" si="3"/>
        <v>0</v>
      </c>
      <c r="M25" s="6">
        <f t="shared" si="3"/>
        <v>0</v>
      </c>
      <c r="N25" s="6">
        <f t="shared" si="3"/>
        <v>0</v>
      </c>
      <c r="O25" s="6">
        <f t="shared" si="3"/>
        <v>5944</v>
      </c>
      <c r="P25" s="2"/>
      <c r="Q25" s="2"/>
    </row>
    <row r="26" spans="1:17" ht="11.25">
      <c r="A26" s="2" t="s">
        <v>6</v>
      </c>
      <c r="B26" s="2"/>
      <c r="C26" s="6">
        <f aca="true" t="shared" si="4" ref="C26:O26">C8-C14-C20</f>
        <v>4089</v>
      </c>
      <c r="D26" s="6">
        <f t="shared" si="4"/>
        <v>4359</v>
      </c>
      <c r="E26" s="6">
        <f t="shared" si="4"/>
        <v>-26226</v>
      </c>
      <c r="F26" s="6">
        <f t="shared" si="4"/>
        <v>-1866</v>
      </c>
      <c r="G26" s="6">
        <f t="shared" si="4"/>
        <v>4382</v>
      </c>
      <c r="H26" s="6">
        <f t="shared" si="4"/>
        <v>3957</v>
      </c>
      <c r="I26" s="6">
        <f t="shared" si="4"/>
        <v>4261</v>
      </c>
      <c r="J26" s="6">
        <f t="shared" si="4"/>
        <v>4620</v>
      </c>
      <c r="K26" s="6">
        <f t="shared" si="4"/>
        <v>4671</v>
      </c>
      <c r="L26" s="6">
        <f t="shared" si="4"/>
        <v>0</v>
      </c>
      <c r="M26" s="6">
        <f t="shared" si="4"/>
        <v>0</v>
      </c>
      <c r="N26" s="6">
        <f t="shared" si="4"/>
        <v>0</v>
      </c>
      <c r="O26" s="6">
        <f t="shared" si="4"/>
        <v>2247</v>
      </c>
      <c r="P26" s="2"/>
      <c r="Q26" s="2"/>
    </row>
    <row r="27" spans="1:17" ht="6.75" customHeight="1">
      <c r="A27" s="2"/>
      <c r="B27" s="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"/>
      <c r="Q27" s="2"/>
    </row>
    <row r="28" spans="1:17" ht="11.25">
      <c r="A28" s="2" t="s">
        <v>0</v>
      </c>
      <c r="B28" s="2"/>
      <c r="C28" s="6">
        <f>SUM(C24:C27)</f>
        <v>7290</v>
      </c>
      <c r="D28" s="6">
        <f aca="true" t="shared" si="5" ref="D28:O28">SUM(D24:D27)</f>
        <v>7655</v>
      </c>
      <c r="E28" s="6">
        <f t="shared" si="5"/>
        <v>-43153</v>
      </c>
      <c r="F28" s="6">
        <f t="shared" si="5"/>
        <v>-2499</v>
      </c>
      <c r="G28" s="6">
        <f t="shared" si="5"/>
        <v>7866</v>
      </c>
      <c r="H28" s="6">
        <f t="shared" si="5"/>
        <v>7203</v>
      </c>
      <c r="I28" s="6">
        <f t="shared" si="5"/>
        <v>7524</v>
      </c>
      <c r="J28" s="6">
        <f t="shared" si="5"/>
        <v>8107</v>
      </c>
      <c r="K28" s="6">
        <f t="shared" si="5"/>
        <v>8198</v>
      </c>
      <c r="L28" s="6">
        <f t="shared" si="5"/>
        <v>0</v>
      </c>
      <c r="M28" s="6">
        <f t="shared" si="5"/>
        <v>0</v>
      </c>
      <c r="N28" s="6">
        <f t="shared" si="5"/>
        <v>0</v>
      </c>
      <c r="O28" s="6">
        <f t="shared" si="5"/>
        <v>8191</v>
      </c>
      <c r="P28" s="2"/>
      <c r="Q28" s="2"/>
    </row>
    <row r="29" spans="1:17" ht="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1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</sheetData>
  <sheetProtection/>
  <hyperlinks>
    <hyperlink ref="E1" r:id="rId1" tooltip="Return to Menu sheet" display="Menu"/>
  </hyperlinks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2"/>
  <headerFooter alignWithMargins="0">
    <oddFooter>&amp;L&amp;D &amp;T&amp;C&amp;Z&amp;F&amp;R&amp;P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P15"/>
  <sheetViews>
    <sheetView showOutlineSymbols="0" zoomScalePageLayoutView="0" workbookViewId="0" topLeftCell="A1">
      <selection activeCell="I38" sqref="I38"/>
    </sheetView>
  </sheetViews>
  <sheetFormatPr defaultColWidth="9.33203125" defaultRowHeight="11.25" outlineLevelRow="2"/>
  <cols>
    <col min="1" max="1" width="11.16015625" style="0" customWidth="1"/>
    <col min="2" max="2" width="4.66015625" style="0" bestFit="1" customWidth="1"/>
    <col min="3" max="3" width="7" style="0" customWidth="1"/>
    <col min="4" max="15" width="10.33203125" style="0" customWidth="1"/>
    <col min="16" max="16" width="1.83203125" style="0" customWidth="1"/>
  </cols>
  <sheetData>
    <row r="1" spans="1:16" ht="11.25">
      <c r="A1" s="9" t="s">
        <v>35</v>
      </c>
      <c r="B1" s="9" t="s">
        <v>37</v>
      </c>
      <c r="C1" s="9" t="s">
        <v>36</v>
      </c>
      <c r="D1" s="10" t="s">
        <v>56</v>
      </c>
      <c r="E1" s="10" t="s">
        <v>57</v>
      </c>
      <c r="F1" s="10" t="s">
        <v>58</v>
      </c>
      <c r="G1" s="10" t="s">
        <v>59</v>
      </c>
      <c r="H1" s="10" t="s">
        <v>60</v>
      </c>
      <c r="I1" s="10" t="s">
        <v>61</v>
      </c>
      <c r="J1" s="10" t="s">
        <v>62</v>
      </c>
      <c r="K1" s="10" t="s">
        <v>63</v>
      </c>
      <c r="L1" s="10" t="s">
        <v>64</v>
      </c>
      <c r="M1" s="10" t="s">
        <v>65</v>
      </c>
      <c r="N1" s="10" t="s">
        <v>66</v>
      </c>
      <c r="O1" s="10" t="s">
        <v>67</v>
      </c>
      <c r="P1" s="11"/>
    </row>
    <row r="2" spans="1:15" ht="11.25">
      <c r="A2" s="1">
        <v>1001</v>
      </c>
      <c r="B2" s="1" t="s">
        <v>38</v>
      </c>
      <c r="C2" s="1" t="s">
        <v>41</v>
      </c>
      <c r="D2" s="3">
        <v>1000</v>
      </c>
      <c r="E2" s="3">
        <v>1065</v>
      </c>
      <c r="F2" s="3">
        <v>1064</v>
      </c>
      <c r="G2" s="3">
        <v>1044</v>
      </c>
      <c r="H2" s="3">
        <v>1021</v>
      </c>
      <c r="I2" s="3">
        <v>1048</v>
      </c>
      <c r="J2" s="3">
        <v>1093</v>
      </c>
      <c r="K2" s="3">
        <v>1091</v>
      </c>
      <c r="L2" s="3">
        <v>1061</v>
      </c>
      <c r="M2" s="4">
        <v>0</v>
      </c>
      <c r="N2" s="4">
        <v>0</v>
      </c>
      <c r="O2" s="4">
        <v>0</v>
      </c>
    </row>
    <row r="3" spans="1:15" ht="11.25">
      <c r="A3">
        <v>1001</v>
      </c>
      <c r="B3" t="s">
        <v>39</v>
      </c>
      <c r="C3" t="s">
        <v>41</v>
      </c>
      <c r="D3" s="4">
        <v>3000</v>
      </c>
      <c r="E3" s="4">
        <v>3090</v>
      </c>
      <c r="F3" s="4">
        <v>3007</v>
      </c>
      <c r="G3" s="4">
        <v>3030</v>
      </c>
      <c r="H3" s="4">
        <v>3038</v>
      </c>
      <c r="I3" s="4">
        <v>3050</v>
      </c>
      <c r="J3" s="4">
        <v>3026</v>
      </c>
      <c r="K3" s="4">
        <v>3011</v>
      </c>
      <c r="L3" s="4">
        <v>3093</v>
      </c>
      <c r="M3" s="4">
        <v>0</v>
      </c>
      <c r="N3" s="4">
        <v>0</v>
      </c>
      <c r="O3" s="4">
        <v>0</v>
      </c>
    </row>
    <row r="4" spans="1:15" ht="11.25">
      <c r="A4">
        <v>1003</v>
      </c>
      <c r="B4" t="s">
        <v>40</v>
      </c>
      <c r="C4" t="s">
        <v>41</v>
      </c>
      <c r="D4" s="4">
        <v>2000</v>
      </c>
      <c r="E4" s="4">
        <v>2074</v>
      </c>
      <c r="F4" s="4">
        <v>2083</v>
      </c>
      <c r="G4" s="4">
        <v>2007</v>
      </c>
      <c r="H4" s="4">
        <v>2042</v>
      </c>
      <c r="I4" s="4">
        <v>2065</v>
      </c>
      <c r="J4" s="4">
        <v>2079</v>
      </c>
      <c r="K4" s="4">
        <v>2003</v>
      </c>
      <c r="L4" s="4">
        <v>2078</v>
      </c>
      <c r="M4" s="4">
        <v>0</v>
      </c>
      <c r="N4" s="4">
        <v>0</v>
      </c>
      <c r="O4" s="4">
        <v>0</v>
      </c>
    </row>
    <row r="5" spans="1:15" ht="11.25">
      <c r="A5">
        <v>1003</v>
      </c>
      <c r="B5" t="s">
        <v>39</v>
      </c>
      <c r="C5" t="s">
        <v>72</v>
      </c>
      <c r="D5" s="3">
        <v>1200</v>
      </c>
      <c r="E5" s="3">
        <v>987</v>
      </c>
      <c r="F5" s="3">
        <v>1212</v>
      </c>
      <c r="G5" s="3">
        <v>1310</v>
      </c>
      <c r="H5" s="3">
        <v>1298</v>
      </c>
      <c r="I5" s="3">
        <v>1492</v>
      </c>
      <c r="J5" s="3">
        <v>1511</v>
      </c>
      <c r="K5" s="3">
        <v>1652</v>
      </c>
      <c r="L5" s="3">
        <v>1775</v>
      </c>
      <c r="M5" s="4">
        <v>0</v>
      </c>
      <c r="N5" s="4">
        <v>0</v>
      </c>
      <c r="O5" s="4">
        <v>0</v>
      </c>
    </row>
    <row r="6" spans="1:15" ht="11.25">
      <c r="A6">
        <v>1001</v>
      </c>
      <c r="B6" t="s">
        <v>38</v>
      </c>
      <c r="C6" t="s">
        <v>42</v>
      </c>
      <c r="D6" s="4">
        <v>900</v>
      </c>
      <c r="E6" s="4">
        <v>976</v>
      </c>
      <c r="F6" s="4">
        <v>976</v>
      </c>
      <c r="G6" s="4">
        <v>980</v>
      </c>
      <c r="H6" s="4">
        <v>1031</v>
      </c>
      <c r="I6" s="4">
        <v>1011</v>
      </c>
      <c r="J6" s="4">
        <v>1039</v>
      </c>
      <c r="K6" s="4">
        <v>964</v>
      </c>
      <c r="L6" s="4">
        <v>1014</v>
      </c>
      <c r="M6" s="4">
        <v>0</v>
      </c>
      <c r="N6" s="4">
        <v>0</v>
      </c>
      <c r="O6" s="4">
        <v>0</v>
      </c>
    </row>
    <row r="7" spans="1:15" ht="11.25" outlineLevel="2">
      <c r="A7">
        <v>1001</v>
      </c>
      <c r="B7" t="s">
        <v>39</v>
      </c>
      <c r="C7" t="s">
        <v>42</v>
      </c>
      <c r="D7" s="4">
        <v>2900</v>
      </c>
      <c r="E7" s="4">
        <v>2945</v>
      </c>
      <c r="F7" s="4">
        <v>2931</v>
      </c>
      <c r="G7" s="4">
        <v>2989</v>
      </c>
      <c r="H7" s="4">
        <v>2951</v>
      </c>
      <c r="I7" s="4">
        <v>2962</v>
      </c>
      <c r="J7" s="4">
        <v>2948</v>
      </c>
      <c r="K7" s="4">
        <v>2914</v>
      </c>
      <c r="L7" s="4">
        <v>2944</v>
      </c>
      <c r="M7" s="4">
        <v>0</v>
      </c>
      <c r="N7" s="4">
        <v>0</v>
      </c>
      <c r="O7" s="4">
        <v>0</v>
      </c>
    </row>
    <row r="8" spans="1:15" ht="11.25">
      <c r="A8">
        <v>1001</v>
      </c>
      <c r="B8" t="s">
        <v>40</v>
      </c>
      <c r="C8" t="s">
        <v>42</v>
      </c>
      <c r="D8" s="4">
        <v>1900</v>
      </c>
      <c r="E8" s="4">
        <v>1911</v>
      </c>
      <c r="F8" s="4">
        <v>1977</v>
      </c>
      <c r="G8" s="4">
        <v>1989</v>
      </c>
      <c r="H8" s="4">
        <v>1916</v>
      </c>
      <c r="I8" s="4">
        <v>1970</v>
      </c>
      <c r="J8" s="4">
        <v>1985</v>
      </c>
      <c r="K8" s="4">
        <v>1983</v>
      </c>
      <c r="L8" s="4">
        <v>1966</v>
      </c>
      <c r="M8" s="4">
        <v>0</v>
      </c>
      <c r="N8" s="4">
        <v>0</v>
      </c>
      <c r="O8" s="4">
        <v>0</v>
      </c>
    </row>
    <row r="9" spans="1:15" ht="11.25">
      <c r="A9">
        <v>1002</v>
      </c>
      <c r="B9" t="s">
        <v>38</v>
      </c>
      <c r="C9" t="s">
        <v>41</v>
      </c>
      <c r="D9" s="4">
        <v>2000</v>
      </c>
      <c r="E9" s="4">
        <v>2013</v>
      </c>
      <c r="F9" s="4">
        <v>1967</v>
      </c>
      <c r="G9" s="4">
        <v>1969</v>
      </c>
      <c r="H9" s="4">
        <v>2028</v>
      </c>
      <c r="I9" s="4">
        <v>1995</v>
      </c>
      <c r="J9" s="4">
        <v>2013</v>
      </c>
      <c r="K9" s="4">
        <v>2023</v>
      </c>
      <c r="L9" s="4">
        <v>2010</v>
      </c>
      <c r="M9" s="4">
        <v>0</v>
      </c>
      <c r="N9" s="4">
        <v>0</v>
      </c>
      <c r="O9" s="4">
        <v>0</v>
      </c>
    </row>
    <row r="10" spans="1:15" ht="11.25">
      <c r="A10">
        <v>1004</v>
      </c>
      <c r="B10" t="s">
        <v>38</v>
      </c>
      <c r="C10" t="s">
        <v>73</v>
      </c>
      <c r="D10" s="6">
        <v>800</v>
      </c>
      <c r="E10" s="6">
        <v>783</v>
      </c>
      <c r="F10" s="6">
        <v>890</v>
      </c>
      <c r="G10" s="6">
        <v>912</v>
      </c>
      <c r="H10" s="6">
        <v>956</v>
      </c>
      <c r="I10" s="6">
        <v>1002</v>
      </c>
      <c r="J10" s="6">
        <v>901</v>
      </c>
      <c r="K10" s="4">
        <v>1080</v>
      </c>
      <c r="L10" s="4">
        <v>1278</v>
      </c>
      <c r="M10" s="4">
        <v>0</v>
      </c>
      <c r="N10" s="4">
        <v>0</v>
      </c>
      <c r="O10" s="4">
        <v>0</v>
      </c>
    </row>
    <row r="11" spans="1:15" ht="11.25">
      <c r="A11">
        <v>1002</v>
      </c>
      <c r="B11" t="s">
        <v>39</v>
      </c>
      <c r="C11" t="s">
        <v>41</v>
      </c>
      <c r="D11" s="4">
        <v>3100</v>
      </c>
      <c r="E11" s="4">
        <v>3931</v>
      </c>
      <c r="F11" s="4">
        <v>3996</v>
      </c>
      <c r="G11" s="4">
        <v>3975</v>
      </c>
      <c r="H11" s="4">
        <v>3966</v>
      </c>
      <c r="I11" s="4">
        <v>3907</v>
      </c>
      <c r="J11" s="4">
        <v>3948</v>
      </c>
      <c r="K11" s="4">
        <v>3928</v>
      </c>
      <c r="L11" s="4">
        <v>3971</v>
      </c>
      <c r="M11" s="4">
        <v>0</v>
      </c>
      <c r="N11" s="4">
        <v>0</v>
      </c>
      <c r="O11" s="4">
        <v>0</v>
      </c>
    </row>
    <row r="12" spans="1:15" ht="11.25">
      <c r="A12">
        <v>1002</v>
      </c>
      <c r="B12" t="s">
        <v>40</v>
      </c>
      <c r="C12" t="s">
        <v>41</v>
      </c>
      <c r="D12" s="4">
        <v>2800</v>
      </c>
      <c r="E12" s="4">
        <v>2933</v>
      </c>
      <c r="F12" s="4">
        <v>2923</v>
      </c>
      <c r="G12" s="4">
        <v>2991</v>
      </c>
      <c r="H12" s="4">
        <v>2985</v>
      </c>
      <c r="I12" s="4">
        <v>2987</v>
      </c>
      <c r="J12" s="4">
        <v>2975</v>
      </c>
      <c r="K12" s="4">
        <v>2925</v>
      </c>
      <c r="L12" s="4">
        <v>2975</v>
      </c>
      <c r="M12" s="4">
        <v>0</v>
      </c>
      <c r="N12" s="4">
        <v>0</v>
      </c>
      <c r="O12" s="4">
        <v>0</v>
      </c>
    </row>
    <row r="13" spans="1:15" ht="11.25">
      <c r="A13">
        <v>1002</v>
      </c>
      <c r="B13" t="s">
        <v>38</v>
      </c>
      <c r="C13" t="s">
        <v>42</v>
      </c>
      <c r="D13" s="4">
        <v>900</v>
      </c>
      <c r="E13" s="4">
        <v>1055</v>
      </c>
      <c r="F13" s="4">
        <v>1081</v>
      </c>
      <c r="G13" s="4">
        <v>1088</v>
      </c>
      <c r="H13" s="4">
        <v>1093</v>
      </c>
      <c r="I13" s="4">
        <v>1052</v>
      </c>
      <c r="J13" s="4">
        <v>1019</v>
      </c>
      <c r="K13" s="4">
        <v>1012</v>
      </c>
      <c r="L13" s="4">
        <v>1077</v>
      </c>
      <c r="M13" s="4">
        <v>0</v>
      </c>
      <c r="N13" s="4">
        <v>0</v>
      </c>
      <c r="O13" s="4">
        <v>0</v>
      </c>
    </row>
    <row r="14" spans="1:15" ht="11.25">
      <c r="A14">
        <v>1002</v>
      </c>
      <c r="B14" t="s">
        <v>39</v>
      </c>
      <c r="C14" t="s">
        <v>42</v>
      </c>
      <c r="D14" s="4">
        <v>3200</v>
      </c>
      <c r="E14" s="4">
        <v>3065</v>
      </c>
      <c r="F14" s="4">
        <v>3087</v>
      </c>
      <c r="G14" s="4">
        <v>3055</v>
      </c>
      <c r="H14" s="4">
        <v>3031</v>
      </c>
      <c r="I14" s="4">
        <v>3048</v>
      </c>
      <c r="J14" s="4">
        <v>3069</v>
      </c>
      <c r="K14" s="4">
        <v>3011</v>
      </c>
      <c r="L14" s="4">
        <v>3032</v>
      </c>
      <c r="M14" s="4">
        <v>0</v>
      </c>
      <c r="N14" s="4">
        <v>0</v>
      </c>
      <c r="O14" s="4">
        <v>0</v>
      </c>
    </row>
    <row r="15" spans="1:15" ht="11.25">
      <c r="A15">
        <v>1002</v>
      </c>
      <c r="B15" t="s">
        <v>40</v>
      </c>
      <c r="C15" t="s">
        <v>42</v>
      </c>
      <c r="D15" s="4">
        <v>2100</v>
      </c>
      <c r="E15" s="4">
        <v>2034</v>
      </c>
      <c r="F15" s="4">
        <v>2015</v>
      </c>
      <c r="G15" s="4">
        <v>2086</v>
      </c>
      <c r="H15" s="4">
        <v>2012</v>
      </c>
      <c r="I15" s="4">
        <v>2040</v>
      </c>
      <c r="J15" s="4">
        <v>2015</v>
      </c>
      <c r="K15" s="4">
        <v>2004</v>
      </c>
      <c r="L15" s="4">
        <v>2004</v>
      </c>
      <c r="M15" s="4">
        <v>0</v>
      </c>
      <c r="N15" s="4">
        <v>0</v>
      </c>
      <c r="O15" s="4">
        <v>0</v>
      </c>
    </row>
  </sheetData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1"/>
  <headerFooter alignWithMargins="0">
    <oddFooter>&amp;L&amp;8&amp;D &amp;T&amp;C&amp;8&amp;Z&amp;F&amp;R&amp;8&amp;P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2:P45"/>
  <sheetViews>
    <sheetView tabSelected="1" showOutlineSymbols="0" zoomScalePageLayoutView="0" workbookViewId="0" topLeftCell="A1">
      <selection activeCell="E26" sqref="E26"/>
    </sheetView>
  </sheetViews>
  <sheetFormatPr defaultColWidth="9.33203125" defaultRowHeight="11.25" outlineLevelRow="3"/>
  <cols>
    <col min="1" max="1" width="30.83203125" style="0" customWidth="1"/>
    <col min="3" max="15" width="10.33203125" style="0" customWidth="1"/>
    <col min="16" max="16" width="1.83203125" style="0" customWidth="1"/>
  </cols>
  <sheetData>
    <row r="2" spans="1:16" ht="15.75">
      <c r="A2" s="24" t="s">
        <v>47</v>
      </c>
      <c r="B2" s="25"/>
      <c r="C2" s="25" t="s">
        <v>54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5.75">
      <c r="A3" s="24" t="s">
        <v>74</v>
      </c>
      <c r="B3" s="25"/>
      <c r="C3" s="25" t="s">
        <v>75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2.75">
      <c r="A4" s="32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1.25">
      <c r="A5" s="33"/>
      <c r="B5" s="33"/>
      <c r="C5" s="11" t="s">
        <v>56</v>
      </c>
      <c r="D5" s="11" t="s">
        <v>57</v>
      </c>
      <c r="E5" s="11" t="s">
        <v>58</v>
      </c>
      <c r="F5" s="11" t="s">
        <v>59</v>
      </c>
      <c r="G5" s="11" t="s">
        <v>60</v>
      </c>
      <c r="H5" s="11" t="s">
        <v>61</v>
      </c>
      <c r="I5" s="11" t="s">
        <v>62</v>
      </c>
      <c r="J5" s="11" t="s">
        <v>63</v>
      </c>
      <c r="K5" s="11" t="s">
        <v>64</v>
      </c>
      <c r="L5" s="11" t="s">
        <v>65</v>
      </c>
      <c r="M5" s="11" t="s">
        <v>66</v>
      </c>
      <c r="N5" s="11" t="s">
        <v>67</v>
      </c>
      <c r="O5" s="11" t="s">
        <v>68</v>
      </c>
      <c r="P5" s="33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1.25">
      <c r="A7" s="44" t="s">
        <v>31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1.25" outlineLevel="3">
      <c r="A8" s="44" t="s">
        <v>18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1.25" outlineLevel="3">
      <c r="A9" s="45" t="s">
        <v>14</v>
      </c>
      <c r="B9" s="25"/>
      <c r="C9" s="27">
        <f>SUM(Admin:Mgmt!M18)</f>
        <v>0</v>
      </c>
      <c r="D9" s="27">
        <f>SUM(Admin:Mgmt!N18)</f>
        <v>0</v>
      </c>
      <c r="E9" s="27">
        <f>SUM(Admin:Mgmt!O18)</f>
        <v>0</v>
      </c>
      <c r="F9" s="27">
        <f>SUM(Admin:Mgmt!P18)</f>
        <v>190.5</v>
      </c>
      <c r="G9" s="27">
        <f>SUM(Admin:Mgmt!Q18)</f>
        <v>0.010506547978523623</v>
      </c>
      <c r="H9" s="27">
        <f>SUM(Admin:Mgmt!R18)</f>
        <v>30.6</v>
      </c>
      <c r="I9" s="27">
        <f>SUM(Admin:Mgmt!S18)</f>
        <v>30.6</v>
      </c>
      <c r="J9" s="27">
        <f>SUM(Admin:Mgmt!T18)</f>
        <v>0</v>
      </c>
      <c r="K9" s="27">
        <f>SUM(Admin:Mgmt!U18)</f>
        <v>0</v>
      </c>
      <c r="L9" s="27">
        <f>SUM(Admin:Mgmt!V18)</f>
        <v>0</v>
      </c>
      <c r="M9" s="27">
        <f>SUM(Admin:Mgmt!W18)</f>
        <v>0</v>
      </c>
      <c r="N9" s="27">
        <f>SUM(Admin:Mgmt!X18)</f>
        <v>0</v>
      </c>
      <c r="O9" s="27">
        <f>SUM(C9:N9)</f>
        <v>251.71050654797853</v>
      </c>
      <c r="P9" s="25"/>
    </row>
    <row r="10" spans="1:16" ht="11.25" outlineLevel="3">
      <c r="A10" s="45" t="s">
        <v>15</v>
      </c>
      <c r="B10" s="25"/>
      <c r="C10" s="27">
        <f>SUM(Admin:Mgmt!M19)</f>
        <v>0</v>
      </c>
      <c r="D10" s="27">
        <f>SUM(Admin:Mgmt!N19)</f>
        <v>0</v>
      </c>
      <c r="E10" s="27">
        <f>SUM(Admin:Mgmt!O19)</f>
        <v>4053.5</v>
      </c>
      <c r="F10" s="27">
        <f>SUM(Admin:Mgmt!P19)</f>
        <v>0</v>
      </c>
      <c r="G10" s="27">
        <f>SUM(Admin:Mgmt!Q19)</f>
        <v>0</v>
      </c>
      <c r="H10" s="27">
        <f>SUM(Admin:Mgmt!R19)</f>
        <v>0</v>
      </c>
      <c r="I10" s="27">
        <f>SUM(Admin:Mgmt!S19)</f>
        <v>0</v>
      </c>
      <c r="J10" s="27">
        <f>SUM(Admin:Mgmt!T19)</f>
        <v>0</v>
      </c>
      <c r="K10" s="27">
        <f>SUM(Admin:Mgmt!U19)</f>
        <v>0</v>
      </c>
      <c r="L10" s="27">
        <f>SUM(Admin:Mgmt!V19)</f>
        <v>0</v>
      </c>
      <c r="M10" s="27">
        <f>SUM(Admin:Mgmt!W19)</f>
        <v>0</v>
      </c>
      <c r="N10" s="27">
        <f>SUM(Admin:Mgmt!X19)</f>
        <v>0</v>
      </c>
      <c r="O10" s="27">
        <f>SUM(C10:N10)</f>
        <v>4053.5</v>
      </c>
      <c r="P10" s="25"/>
    </row>
    <row r="11" spans="1:16" ht="11.25" outlineLevel="3">
      <c r="A11" s="45" t="s">
        <v>16</v>
      </c>
      <c r="B11" s="25"/>
      <c r="C11" s="27">
        <f>SUM(Admin:Mgmt!M20)</f>
        <v>0</v>
      </c>
      <c r="D11" s="27">
        <f>SUM(Admin:Mgmt!N20)</f>
        <v>0</v>
      </c>
      <c r="E11" s="27">
        <f>SUM(Admin:Mgmt!O20)</f>
        <v>0</v>
      </c>
      <c r="F11" s="27">
        <f>SUM(Admin:Mgmt!P20)</f>
        <v>1216.05</v>
      </c>
      <c r="G11" s="27">
        <f>SUM(Admin:Mgmt!Q20)</f>
        <v>0.06706817674164647</v>
      </c>
      <c r="H11" s="27">
        <f>SUM(Admin:Mgmt!R20)</f>
        <v>149.55</v>
      </c>
      <c r="I11" s="27">
        <f>SUM(Admin:Mgmt!S20)</f>
        <v>149.55</v>
      </c>
      <c r="J11" s="27">
        <f>SUM(Admin:Mgmt!T20)</f>
        <v>0</v>
      </c>
      <c r="K11" s="27">
        <f>SUM(Admin:Mgmt!U20)</f>
        <v>0</v>
      </c>
      <c r="L11" s="27">
        <f>SUM(Admin:Mgmt!V20)</f>
        <v>0</v>
      </c>
      <c r="M11" s="27">
        <f>SUM(Admin:Mgmt!W20)</f>
        <v>0</v>
      </c>
      <c r="N11" s="27">
        <f>SUM(Admin:Mgmt!X20)</f>
        <v>0</v>
      </c>
      <c r="O11" s="27">
        <f>SUM(C11:N11)</f>
        <v>1515.2170681767416</v>
      </c>
      <c r="P11" s="25"/>
    </row>
    <row r="12" spans="1:16" ht="11.25" outlineLevel="3">
      <c r="A12" s="45" t="s">
        <v>17</v>
      </c>
      <c r="B12" s="25"/>
      <c r="C12" s="27">
        <f>SUM(Admin:Mgmt!M21)</f>
        <v>0</v>
      </c>
      <c r="D12" s="27">
        <f>SUM(Admin:Mgmt!N21)</f>
        <v>0</v>
      </c>
      <c r="E12" s="27">
        <f>SUM(Admin:Mgmt!O21)</f>
        <v>900</v>
      </c>
      <c r="F12" s="27">
        <f>SUM(Admin:Mgmt!P21)</f>
        <v>0</v>
      </c>
      <c r="G12" s="27">
        <f>SUM(Admin:Mgmt!Q21)</f>
        <v>0</v>
      </c>
      <c r="H12" s="27">
        <f>SUM(Admin:Mgmt!R21)</f>
        <v>0</v>
      </c>
      <c r="I12" s="27">
        <f>SUM(Admin:Mgmt!S21)</f>
        <v>0</v>
      </c>
      <c r="J12" s="27">
        <f>SUM(Admin:Mgmt!T21)</f>
        <v>0</v>
      </c>
      <c r="K12" s="27">
        <f>SUM(Admin:Mgmt!U21)</f>
        <v>0</v>
      </c>
      <c r="L12" s="27">
        <f>SUM(Admin:Mgmt!V21)</f>
        <v>0</v>
      </c>
      <c r="M12" s="27">
        <f>SUM(Admin:Mgmt!W21)</f>
        <v>0</v>
      </c>
      <c r="N12" s="27">
        <f>SUM(Admin:Mgmt!X21)</f>
        <v>0</v>
      </c>
      <c r="O12" s="27">
        <f>SUM(C12:N12)</f>
        <v>900</v>
      </c>
      <c r="P12" s="25"/>
    </row>
    <row r="13" spans="1:16" ht="6.75" customHeight="1" outlineLevel="3">
      <c r="A13" s="40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1.25" outlineLevel="2">
      <c r="A14" s="45" t="s">
        <v>0</v>
      </c>
      <c r="B14" s="25"/>
      <c r="C14" s="27">
        <f aca="true" t="shared" si="0" ref="C14:O14">SUBTOTAL(9,C8:C13)</f>
        <v>0</v>
      </c>
      <c r="D14" s="27">
        <f t="shared" si="0"/>
        <v>0</v>
      </c>
      <c r="E14" s="27">
        <f t="shared" si="0"/>
        <v>4953.5</v>
      </c>
      <c r="F14" s="27">
        <f t="shared" si="0"/>
        <v>1406.55</v>
      </c>
      <c r="G14" s="27">
        <f t="shared" si="0"/>
        <v>0.0775747247201701</v>
      </c>
      <c r="H14" s="27">
        <f t="shared" si="0"/>
        <v>180.15</v>
      </c>
      <c r="I14" s="27">
        <f t="shared" si="0"/>
        <v>180.15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6720.427574724719</v>
      </c>
      <c r="P14" s="25"/>
    </row>
    <row r="15" spans="1:16" ht="11.25" outlineLevel="3">
      <c r="A15" s="46" t="s">
        <v>22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1.25" outlineLevel="3">
      <c r="A16" s="45" t="s">
        <v>19</v>
      </c>
      <c r="B16" s="25"/>
      <c r="C16" s="27">
        <f>SUM(Admin:Mgmt!M25)</f>
        <v>0</v>
      </c>
      <c r="D16" s="27">
        <f>SUM(Admin:Mgmt!N25)</f>
        <v>0</v>
      </c>
      <c r="E16" s="27">
        <f>SUM(Admin:Mgmt!O25)</f>
        <v>1800</v>
      </c>
      <c r="F16" s="27">
        <f>SUM(Admin:Mgmt!P25)</f>
        <v>0</v>
      </c>
      <c r="G16" s="27">
        <f>SUM(Admin:Mgmt!Q25)</f>
        <v>0</v>
      </c>
      <c r="H16" s="27">
        <f>SUM(Admin:Mgmt!R25)</f>
        <v>0</v>
      </c>
      <c r="I16" s="27">
        <f>SUM(Admin:Mgmt!S25)</f>
        <v>0</v>
      </c>
      <c r="J16" s="27">
        <f>SUM(Admin:Mgmt!T25)</f>
        <v>0</v>
      </c>
      <c r="K16" s="27">
        <f>SUM(Admin:Mgmt!U25)</f>
        <v>0</v>
      </c>
      <c r="L16" s="27">
        <f>SUM(Admin:Mgmt!V25)</f>
        <v>0</v>
      </c>
      <c r="M16" s="27">
        <f>SUM(Admin:Mgmt!W25)</f>
        <v>0</v>
      </c>
      <c r="N16" s="27">
        <f>SUM(Admin:Mgmt!X25)</f>
        <v>0</v>
      </c>
      <c r="O16" s="27">
        <f>SUM(C16:N16)</f>
        <v>1800</v>
      </c>
      <c r="P16" s="25"/>
    </row>
    <row r="17" spans="1:16" ht="11.25" outlineLevel="3">
      <c r="A17" s="45" t="s">
        <v>20</v>
      </c>
      <c r="B17" s="25"/>
      <c r="C17" s="27">
        <f>SUM(Admin:Mgmt!M26)</f>
        <v>0</v>
      </c>
      <c r="D17" s="27">
        <f>SUM(Admin:Mgmt!N26)</f>
        <v>0</v>
      </c>
      <c r="E17" s="27">
        <f>SUM(Admin:Mgmt!O26)</f>
        <v>0</v>
      </c>
      <c r="F17" s="27">
        <f>SUM(Admin:Mgmt!P26)</f>
        <v>895.5</v>
      </c>
      <c r="G17" s="27">
        <f>SUM(Admin:Mgmt!Q26)</f>
        <v>0.04938904837148506</v>
      </c>
      <c r="H17" s="27">
        <f>SUM(Admin:Mgmt!R26)</f>
        <v>99.5</v>
      </c>
      <c r="I17" s="27">
        <f>SUM(Admin:Mgmt!S26)</f>
        <v>99.5</v>
      </c>
      <c r="J17" s="27">
        <f>SUM(Admin:Mgmt!T26)</f>
        <v>0</v>
      </c>
      <c r="K17" s="27">
        <f>SUM(Admin:Mgmt!U26)</f>
        <v>0</v>
      </c>
      <c r="L17" s="27">
        <f>SUM(Admin:Mgmt!V26)</f>
        <v>0</v>
      </c>
      <c r="M17" s="27">
        <f>SUM(Admin:Mgmt!W26)</f>
        <v>0</v>
      </c>
      <c r="N17" s="27">
        <f>SUM(Admin:Mgmt!X26)</f>
        <v>0</v>
      </c>
      <c r="O17" s="27">
        <f>SUM(C17:N17)</f>
        <v>1094.5493890483715</v>
      </c>
      <c r="P17" s="25"/>
    </row>
    <row r="18" spans="1:16" ht="11.25" outlineLevel="3">
      <c r="A18" s="45" t="s">
        <v>21</v>
      </c>
      <c r="B18" s="25"/>
      <c r="C18" s="27">
        <f>SUM(Admin:Mgmt!M27)</f>
        <v>0</v>
      </c>
      <c r="D18" s="27">
        <f>SUM(Admin:Mgmt!N27)</f>
        <v>0</v>
      </c>
      <c r="E18" s="27">
        <f>SUM(Admin:Mgmt!O27)</f>
        <v>39432.5</v>
      </c>
      <c r="F18" s="27">
        <f>SUM(Admin:Mgmt!P27)</f>
        <v>0</v>
      </c>
      <c r="G18" s="27">
        <f>SUM(Admin:Mgmt!Q27)</f>
        <v>0</v>
      </c>
      <c r="H18" s="27">
        <f>SUM(Admin:Mgmt!R27)</f>
        <v>0</v>
      </c>
      <c r="I18" s="27">
        <f>SUM(Admin:Mgmt!S27)</f>
        <v>0</v>
      </c>
      <c r="J18" s="27">
        <f>SUM(Admin:Mgmt!T27)</f>
        <v>0</v>
      </c>
      <c r="K18" s="27">
        <f>SUM(Admin:Mgmt!U27)</f>
        <v>0</v>
      </c>
      <c r="L18" s="27">
        <f>SUM(Admin:Mgmt!V27)</f>
        <v>0</v>
      </c>
      <c r="M18" s="27">
        <f>SUM(Admin:Mgmt!W27)</f>
        <v>0</v>
      </c>
      <c r="N18" s="27">
        <f>SUM(Admin:Mgmt!X27)</f>
        <v>0</v>
      </c>
      <c r="O18" s="27">
        <f>SUM(C18:N18)</f>
        <v>39432.5</v>
      </c>
      <c r="P18" s="25"/>
    </row>
    <row r="19" spans="1:16" ht="6.75" customHeight="1" outlineLevel="3">
      <c r="A19" s="4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1.25" outlineLevel="2">
      <c r="A20" s="45" t="s">
        <v>0</v>
      </c>
      <c r="B20" s="25"/>
      <c r="C20" s="27">
        <f aca="true" t="shared" si="1" ref="C20:O20">SUBTOTAL(9,C15:C19)</f>
        <v>0</v>
      </c>
      <c r="D20" s="27">
        <f t="shared" si="1"/>
        <v>0</v>
      </c>
      <c r="E20" s="27">
        <f t="shared" si="1"/>
        <v>41232.5</v>
      </c>
      <c r="F20" s="27">
        <f t="shared" si="1"/>
        <v>895.5</v>
      </c>
      <c r="G20" s="27">
        <f t="shared" si="1"/>
        <v>0.04938904837148506</v>
      </c>
      <c r="H20" s="27">
        <f t="shared" si="1"/>
        <v>99.5</v>
      </c>
      <c r="I20" s="27">
        <f t="shared" si="1"/>
        <v>99.5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42327.04938904837</v>
      </c>
      <c r="P20" s="25"/>
    </row>
    <row r="21" spans="1:16" ht="11.25" outlineLevel="3">
      <c r="A21" s="46" t="s">
        <v>32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1.25" outlineLevel="3">
      <c r="A22" s="45" t="s">
        <v>27</v>
      </c>
      <c r="B22" s="25"/>
      <c r="C22" s="27">
        <f>SUM(Admin:Mgmt!M31)</f>
        <v>0</v>
      </c>
      <c r="D22" s="27">
        <f>SUM(Admin:Mgmt!N31)</f>
        <v>0</v>
      </c>
      <c r="E22" s="27">
        <f>SUM(Admin:Mgmt!O31)</f>
        <v>828</v>
      </c>
      <c r="F22" s="27">
        <f>SUM(Admin:Mgmt!P31)</f>
        <v>324</v>
      </c>
      <c r="G22" s="27">
        <f>SUM(Admin:Mgmt!Q31)</f>
        <v>0.07993684002763249</v>
      </c>
      <c r="H22" s="27">
        <f>SUM(Admin:Mgmt!R31)</f>
        <v>36</v>
      </c>
      <c r="I22" s="27">
        <f>SUM(Admin:Mgmt!S31)</f>
        <v>36</v>
      </c>
      <c r="J22" s="27">
        <f>SUM(Admin:Mgmt!T31)</f>
        <v>0</v>
      </c>
      <c r="K22" s="27">
        <f>SUM(Admin:Mgmt!U31)</f>
        <v>0</v>
      </c>
      <c r="L22" s="27">
        <f>SUM(Admin:Mgmt!V31)</f>
        <v>0</v>
      </c>
      <c r="M22" s="27">
        <f>SUM(Admin:Mgmt!W31)</f>
        <v>0</v>
      </c>
      <c r="N22" s="27">
        <f>SUM(Admin:Mgmt!X31)</f>
        <v>0</v>
      </c>
      <c r="O22" s="27">
        <f>SUM(C22:N22)</f>
        <v>1224.0799368400276</v>
      </c>
      <c r="P22" s="25"/>
    </row>
    <row r="23" spans="1:16" ht="11.25" outlineLevel="3">
      <c r="A23" s="45" t="s">
        <v>49</v>
      </c>
      <c r="B23" s="25"/>
      <c r="C23" s="27">
        <f>SUM(Admin:Mgmt!M32)</f>
        <v>0</v>
      </c>
      <c r="D23" s="27">
        <f>SUM(Admin:Mgmt!N32)</f>
        <v>0</v>
      </c>
      <c r="E23" s="27">
        <f>SUM(Admin:Mgmt!O32)</f>
        <v>943</v>
      </c>
      <c r="F23" s="27">
        <f>SUM(Admin:Mgmt!P32)</f>
        <v>248.39999999999998</v>
      </c>
      <c r="G23" s="27">
        <f>SUM(Admin:Mgmt!Q32)</f>
        <v>0.06128491068785157</v>
      </c>
      <c r="H23" s="27">
        <f>SUM(Admin:Mgmt!R32)</f>
        <v>27.6</v>
      </c>
      <c r="I23" s="27">
        <f>SUM(Admin:Mgmt!S32)</f>
        <v>27.6</v>
      </c>
      <c r="J23" s="27">
        <f>SUM(Admin:Mgmt!T32)</f>
        <v>0</v>
      </c>
      <c r="K23" s="27">
        <f>SUM(Admin:Mgmt!U32)</f>
        <v>0</v>
      </c>
      <c r="L23" s="27">
        <f>SUM(Admin:Mgmt!V32)</f>
        <v>0</v>
      </c>
      <c r="M23" s="27">
        <f>SUM(Admin:Mgmt!W32)</f>
        <v>0</v>
      </c>
      <c r="N23" s="27">
        <f>SUM(Admin:Mgmt!X32)</f>
        <v>0</v>
      </c>
      <c r="O23" s="27">
        <f>SUM(C23:N23)</f>
        <v>1246.6612849106878</v>
      </c>
      <c r="P23" s="25"/>
    </row>
    <row r="24" spans="1:16" ht="11.25" outlineLevel="3">
      <c r="A24" s="45" t="s">
        <v>30</v>
      </c>
      <c r="B24" s="25"/>
      <c r="C24" s="27">
        <f>SUM(Admin:Mgmt!M33)</f>
        <v>0</v>
      </c>
      <c r="D24" s="27">
        <f>SUM(Admin:Mgmt!N33)</f>
        <v>0</v>
      </c>
      <c r="E24" s="27">
        <f>SUM(Admin:Mgmt!O33)</f>
        <v>0</v>
      </c>
      <c r="F24" s="27">
        <f>SUM(Admin:Mgmt!P33)</f>
        <v>280.79999999999995</v>
      </c>
      <c r="G24" s="27">
        <f>SUM(Admin:Mgmt!Q33)</f>
        <v>0.06927859469061481</v>
      </c>
      <c r="H24" s="27">
        <f>SUM(Admin:Mgmt!R33)</f>
        <v>31.2</v>
      </c>
      <c r="I24" s="27">
        <f>SUM(Admin:Mgmt!S33)</f>
        <v>31.2</v>
      </c>
      <c r="J24" s="27">
        <f>SUM(Admin:Mgmt!T33)</f>
        <v>0</v>
      </c>
      <c r="K24" s="27">
        <f>SUM(Admin:Mgmt!U33)</f>
        <v>0</v>
      </c>
      <c r="L24" s="27">
        <f>SUM(Admin:Mgmt!V33)</f>
        <v>0</v>
      </c>
      <c r="M24" s="27">
        <f>SUM(Admin:Mgmt!W33)</f>
        <v>0</v>
      </c>
      <c r="N24" s="27">
        <f>SUM(Admin:Mgmt!X33)</f>
        <v>0</v>
      </c>
      <c r="O24" s="27">
        <f>SUM(C24:N24)</f>
        <v>343.26927859469055</v>
      </c>
      <c r="P24" s="25"/>
    </row>
    <row r="25" spans="1:16" ht="6.75" customHeight="1" outlineLevel="3">
      <c r="A25" s="40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1.25" outlineLevel="2">
      <c r="A26" s="45" t="s">
        <v>0</v>
      </c>
      <c r="B26" s="25"/>
      <c r="C26" s="27">
        <f aca="true" t="shared" si="2" ref="C26:O26">SUBTOTAL(9,C21:C25)</f>
        <v>0</v>
      </c>
      <c r="D26" s="27">
        <f t="shared" si="2"/>
        <v>0</v>
      </c>
      <c r="E26" s="27">
        <f t="shared" si="2"/>
        <v>1771</v>
      </c>
      <c r="F26" s="27">
        <f t="shared" si="2"/>
        <v>853.1999999999999</v>
      </c>
      <c r="G26" s="27">
        <f t="shared" si="2"/>
        <v>0.21050034540609888</v>
      </c>
      <c r="H26" s="27">
        <f t="shared" si="2"/>
        <v>94.8</v>
      </c>
      <c r="I26" s="27">
        <f t="shared" si="2"/>
        <v>94.8</v>
      </c>
      <c r="J26" s="27">
        <f t="shared" si="2"/>
        <v>0</v>
      </c>
      <c r="K26" s="27">
        <f t="shared" si="2"/>
        <v>0</v>
      </c>
      <c r="L26" s="27">
        <f t="shared" si="2"/>
        <v>0</v>
      </c>
      <c r="M26" s="27">
        <f t="shared" si="2"/>
        <v>0</v>
      </c>
      <c r="N26" s="27">
        <f t="shared" si="2"/>
        <v>0</v>
      </c>
      <c r="O26" s="27">
        <f t="shared" si="2"/>
        <v>2814.010500345406</v>
      </c>
      <c r="P26" s="25"/>
    </row>
    <row r="27" spans="1:16" ht="6.75" customHeight="1" outlineLevel="2">
      <c r="A27" s="4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1.25" outlineLevel="1">
      <c r="A28" s="47" t="s">
        <v>0</v>
      </c>
      <c r="B28" s="25"/>
      <c r="C28" s="27">
        <f aca="true" t="shared" si="3" ref="C28:O28">SUBTOTAL(9,C7:C27)</f>
        <v>0</v>
      </c>
      <c r="D28" s="27">
        <f t="shared" si="3"/>
        <v>0</v>
      </c>
      <c r="E28" s="27">
        <f t="shared" si="3"/>
        <v>47957</v>
      </c>
      <c r="F28" s="27">
        <f t="shared" si="3"/>
        <v>3155.25</v>
      </c>
      <c r="G28" s="27">
        <f t="shared" si="3"/>
        <v>0.33746411849775404</v>
      </c>
      <c r="H28" s="27">
        <f t="shared" si="3"/>
        <v>374.45</v>
      </c>
      <c r="I28" s="27">
        <f t="shared" si="3"/>
        <v>374.45</v>
      </c>
      <c r="J28" s="27">
        <f t="shared" si="3"/>
        <v>0</v>
      </c>
      <c r="K28" s="27">
        <f t="shared" si="3"/>
        <v>0</v>
      </c>
      <c r="L28" s="27">
        <f t="shared" si="3"/>
        <v>0</v>
      </c>
      <c r="M28" s="27">
        <f t="shared" si="3"/>
        <v>0</v>
      </c>
      <c r="N28" s="27">
        <f t="shared" si="3"/>
        <v>0</v>
      </c>
      <c r="O28" s="27">
        <f t="shared" si="3"/>
        <v>51861.4874641185</v>
      </c>
      <c r="P28" s="25"/>
    </row>
    <row r="29" spans="1:16" ht="11.25" outlineLevel="1">
      <c r="A29" s="43" t="s">
        <v>33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1.25" outlineLevel="3">
      <c r="A30" s="46" t="s">
        <v>26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1.25" outlineLevel="3">
      <c r="A31" s="45" t="s">
        <v>23</v>
      </c>
      <c r="B31" s="25"/>
      <c r="C31" s="27">
        <f>SUM(Admin:Mgmt!M40)</f>
        <v>0</v>
      </c>
      <c r="D31" s="27">
        <f>SUM(Admin:Mgmt!N40)</f>
        <v>0</v>
      </c>
      <c r="E31" s="27">
        <f>SUM(Admin:Mgmt!O40)</f>
        <v>0</v>
      </c>
      <c r="F31" s="27">
        <f>SUM(Admin:Mgmt!P40)</f>
        <v>3200</v>
      </c>
      <c r="G31" s="27">
        <f>SUM(Admin:Mgmt!Q40)</f>
        <v>0.7894996545939011</v>
      </c>
      <c r="H31" s="27">
        <f>SUM(Admin:Mgmt!R40)</f>
        <v>100</v>
      </c>
      <c r="I31" s="27">
        <f>SUM(Admin:Mgmt!S40)</f>
        <v>100</v>
      </c>
      <c r="J31" s="27">
        <f>SUM(Admin:Mgmt!T40)</f>
        <v>0</v>
      </c>
      <c r="K31" s="27">
        <f>SUM(Admin:Mgmt!U40)</f>
        <v>0</v>
      </c>
      <c r="L31" s="27">
        <f>SUM(Admin:Mgmt!V40)</f>
        <v>0</v>
      </c>
      <c r="M31" s="27">
        <f>SUM(Admin:Mgmt!W40)</f>
        <v>0</v>
      </c>
      <c r="N31" s="27">
        <f>SUM(Admin:Mgmt!X40)</f>
        <v>0</v>
      </c>
      <c r="O31" s="27">
        <f>SUM(C31:N31)</f>
        <v>3400.789499654594</v>
      </c>
      <c r="P31" s="25"/>
    </row>
    <row r="32" spans="1:16" ht="11.25" outlineLevel="3">
      <c r="A32" s="45" t="s">
        <v>24</v>
      </c>
      <c r="B32" s="25"/>
      <c r="C32" s="27">
        <f>SUM(Admin:Mgmt!M41)</f>
        <v>0</v>
      </c>
      <c r="D32" s="27">
        <f>SUM(Admin:Mgmt!N41)</f>
        <v>0</v>
      </c>
      <c r="E32" s="27">
        <f>SUM(Admin:Mgmt!O41)</f>
        <v>2851</v>
      </c>
      <c r="F32" s="27">
        <f>SUM(Admin:Mgmt!P41)</f>
        <v>0</v>
      </c>
      <c r="G32" s="27">
        <f>SUM(Admin:Mgmt!Q41)</f>
        <v>0</v>
      </c>
      <c r="H32" s="27">
        <f>SUM(Admin:Mgmt!R41)</f>
        <v>0</v>
      </c>
      <c r="I32" s="27">
        <f>SUM(Admin:Mgmt!S41)</f>
        <v>0</v>
      </c>
      <c r="J32" s="27">
        <f>SUM(Admin:Mgmt!T41)</f>
        <v>0</v>
      </c>
      <c r="K32" s="27">
        <f>SUM(Admin:Mgmt!U41)</f>
        <v>0</v>
      </c>
      <c r="L32" s="27">
        <f>SUM(Admin:Mgmt!V41)</f>
        <v>0</v>
      </c>
      <c r="M32" s="27">
        <f>SUM(Admin:Mgmt!W41)</f>
        <v>0</v>
      </c>
      <c r="N32" s="27">
        <f>SUM(Admin:Mgmt!X41)</f>
        <v>0</v>
      </c>
      <c r="O32" s="27">
        <f>SUM(C32:N32)</f>
        <v>2851</v>
      </c>
      <c r="P32" s="25"/>
    </row>
    <row r="33" spans="1:16" ht="11.25" outlineLevel="3">
      <c r="A33" s="45" t="s">
        <v>25</v>
      </c>
      <c r="B33" s="25"/>
      <c r="C33" s="27">
        <f>SUM(Admin:Mgmt!M42)</f>
        <v>0</v>
      </c>
      <c r="D33" s="27">
        <f>SUM(Admin:Mgmt!N42)</f>
        <v>0</v>
      </c>
      <c r="E33" s="27">
        <f>SUM(Admin:Mgmt!O42)</f>
        <v>0</v>
      </c>
      <c r="F33" s="27">
        <f>SUM(Admin:Mgmt!P42)</f>
        <v>4053.2</v>
      </c>
      <c r="G33" s="27">
        <f>SUM(Admin:Mgmt!Q42)</f>
        <v>1</v>
      </c>
      <c r="H33" s="27">
        <f>SUM(Admin:Mgmt!R42)</f>
        <v>194.8</v>
      </c>
      <c r="I33" s="27">
        <f>SUM(Admin:Mgmt!S42)</f>
        <v>194.8</v>
      </c>
      <c r="J33" s="27">
        <f>SUM(Admin:Mgmt!T42)</f>
        <v>0</v>
      </c>
      <c r="K33" s="27">
        <f>SUM(Admin:Mgmt!U42)</f>
        <v>0</v>
      </c>
      <c r="L33" s="27">
        <f>SUM(Admin:Mgmt!V42)</f>
        <v>0</v>
      </c>
      <c r="M33" s="27">
        <f>SUM(Admin:Mgmt!W42)</f>
        <v>0</v>
      </c>
      <c r="N33" s="27">
        <f>SUM(Admin:Mgmt!X42)</f>
        <v>0</v>
      </c>
      <c r="O33" s="27">
        <f>SUM(C33:N33)</f>
        <v>4443.8</v>
      </c>
      <c r="P33" s="25"/>
    </row>
    <row r="34" spans="1:16" ht="6.75" customHeight="1" outlineLevel="3">
      <c r="A34" s="40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1.25" outlineLevel="2">
      <c r="A35" s="45" t="s">
        <v>0</v>
      </c>
      <c r="B35" s="25"/>
      <c r="C35" s="27">
        <f aca="true" t="shared" si="4" ref="C35:O35">SUBTOTAL(9,C30:C34)</f>
        <v>0</v>
      </c>
      <c r="D35" s="27">
        <f t="shared" si="4"/>
        <v>0</v>
      </c>
      <c r="E35" s="27">
        <f t="shared" si="4"/>
        <v>2851</v>
      </c>
      <c r="F35" s="27">
        <f t="shared" si="4"/>
        <v>7253.2</v>
      </c>
      <c r="G35" s="27">
        <f t="shared" si="4"/>
        <v>1.789499654593901</v>
      </c>
      <c r="H35" s="27">
        <f t="shared" si="4"/>
        <v>294.8</v>
      </c>
      <c r="I35" s="27">
        <f t="shared" si="4"/>
        <v>294.8</v>
      </c>
      <c r="J35" s="27">
        <f t="shared" si="4"/>
        <v>0</v>
      </c>
      <c r="K35" s="27">
        <f t="shared" si="4"/>
        <v>0</v>
      </c>
      <c r="L35" s="27">
        <f t="shared" si="4"/>
        <v>0</v>
      </c>
      <c r="M35" s="27">
        <f t="shared" si="4"/>
        <v>0</v>
      </c>
      <c r="N35" s="27">
        <f t="shared" si="4"/>
        <v>0</v>
      </c>
      <c r="O35" s="27">
        <f t="shared" si="4"/>
        <v>10695.589499654594</v>
      </c>
      <c r="P35" s="25"/>
    </row>
    <row r="36" spans="1:16" ht="11.25">
      <c r="A36" s="46" t="s">
        <v>34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1.25">
      <c r="A37" s="45" t="s">
        <v>28</v>
      </c>
      <c r="B37" s="25"/>
      <c r="C37" s="27">
        <f>SUM(Admin:Mgmt!M46)</f>
        <v>0</v>
      </c>
      <c r="D37" s="27">
        <f>SUM(Admin:Mgmt!N46)</f>
        <v>0</v>
      </c>
      <c r="E37" s="27">
        <f>SUM(Admin:Mgmt!O46)</f>
        <v>0</v>
      </c>
      <c r="F37" s="27">
        <f>SUM(Admin:Mgmt!P46)</f>
        <v>0</v>
      </c>
      <c r="G37" s="27">
        <f>SUM(Admin:Mgmt!Q46)</f>
        <v>0</v>
      </c>
      <c r="H37" s="27">
        <f>SUM(Admin:Mgmt!R46)</f>
        <v>0</v>
      </c>
      <c r="I37" s="27">
        <f>SUM(Admin:Mgmt!S46)</f>
        <v>0</v>
      </c>
      <c r="J37" s="27">
        <f>SUM(Admin:Mgmt!T46)</f>
        <v>0</v>
      </c>
      <c r="K37" s="27">
        <f>SUM(Admin:Mgmt!U46)</f>
        <v>0</v>
      </c>
      <c r="L37" s="27">
        <f>SUM(Admin:Mgmt!V46)</f>
        <v>0</v>
      </c>
      <c r="M37" s="27">
        <f>SUM(Admin:Mgmt!W46)</f>
        <v>0</v>
      </c>
      <c r="N37" s="27">
        <f>SUM(Admin:Mgmt!X46)</f>
        <v>0</v>
      </c>
      <c r="O37" s="27">
        <f>SUM(C37:N37)</f>
        <v>0</v>
      </c>
      <c r="P37" s="25"/>
    </row>
    <row r="38" spans="1:16" ht="11.25">
      <c r="A38" s="45" t="s">
        <v>29</v>
      </c>
      <c r="B38" s="25"/>
      <c r="C38" s="27">
        <f>SUM(Admin:Mgmt!M47)</f>
        <v>0</v>
      </c>
      <c r="D38" s="27">
        <f>SUM(Admin:Mgmt!N47)</f>
        <v>0</v>
      </c>
      <c r="E38" s="27">
        <f>SUM(Admin:Mgmt!O47)</f>
        <v>0</v>
      </c>
      <c r="F38" s="27">
        <f>SUM(Admin:Mgmt!P47)</f>
        <v>0</v>
      </c>
      <c r="G38" s="27">
        <f>SUM(Admin:Mgmt!Q47)</f>
        <v>0</v>
      </c>
      <c r="H38" s="27">
        <f>SUM(Admin:Mgmt!R47)</f>
        <v>0</v>
      </c>
      <c r="I38" s="27">
        <f>SUM(Admin:Mgmt!S47)</f>
        <v>0</v>
      </c>
      <c r="J38" s="27">
        <f>SUM(Admin:Mgmt!T47)</f>
        <v>0</v>
      </c>
      <c r="K38" s="27">
        <f>SUM(Admin:Mgmt!U47)</f>
        <v>0</v>
      </c>
      <c r="L38" s="27">
        <f>SUM(Admin:Mgmt!V47)</f>
        <v>0</v>
      </c>
      <c r="M38" s="27">
        <f>SUM(Admin:Mgmt!W47)</f>
        <v>0</v>
      </c>
      <c r="N38" s="27">
        <f>SUM(Admin:Mgmt!X47)</f>
        <v>0</v>
      </c>
      <c r="O38" s="27">
        <f>SUM(C38:N38)</f>
        <v>0</v>
      </c>
      <c r="P38" s="25"/>
    </row>
    <row r="39" spans="1:16" ht="6.75" customHeight="1">
      <c r="A39" s="40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1.25">
      <c r="A40" s="45" t="s">
        <v>0</v>
      </c>
      <c r="B40" s="25"/>
      <c r="C40" s="27">
        <f aca="true" t="shared" si="5" ref="C40:O40">SUBTOTAL(9,C36:C39)</f>
        <v>0</v>
      </c>
      <c r="D40" s="27">
        <f t="shared" si="5"/>
        <v>0</v>
      </c>
      <c r="E40" s="27">
        <f t="shared" si="5"/>
        <v>0</v>
      </c>
      <c r="F40" s="27">
        <f t="shared" si="5"/>
        <v>0</v>
      </c>
      <c r="G40" s="27">
        <f t="shared" si="5"/>
        <v>0</v>
      </c>
      <c r="H40" s="27">
        <f t="shared" si="5"/>
        <v>0</v>
      </c>
      <c r="I40" s="27">
        <f t="shared" si="5"/>
        <v>0</v>
      </c>
      <c r="J40" s="27">
        <f t="shared" si="5"/>
        <v>0</v>
      </c>
      <c r="K40" s="27">
        <f t="shared" si="5"/>
        <v>0</v>
      </c>
      <c r="L40" s="27">
        <f t="shared" si="5"/>
        <v>0</v>
      </c>
      <c r="M40" s="27">
        <f t="shared" si="5"/>
        <v>0</v>
      </c>
      <c r="N40" s="27">
        <f t="shared" si="5"/>
        <v>0</v>
      </c>
      <c r="O40" s="27">
        <f t="shared" si="5"/>
        <v>0</v>
      </c>
      <c r="P40" s="25"/>
    </row>
    <row r="41" spans="1:16" ht="6.75" customHeight="1" outlineLevel="2">
      <c r="A41" s="4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1.25" outlineLevel="1">
      <c r="A42" s="47" t="s">
        <v>0</v>
      </c>
      <c r="B42" s="25"/>
      <c r="C42" s="27">
        <f aca="true" t="shared" si="6" ref="C42:O42">SUBTOTAL(9,C29:C41)</f>
        <v>0</v>
      </c>
      <c r="D42" s="27">
        <f t="shared" si="6"/>
        <v>0</v>
      </c>
      <c r="E42" s="27">
        <f t="shared" si="6"/>
        <v>2851</v>
      </c>
      <c r="F42" s="27">
        <f t="shared" si="6"/>
        <v>7253.2</v>
      </c>
      <c r="G42" s="27">
        <f t="shared" si="6"/>
        <v>1.789499654593901</v>
      </c>
      <c r="H42" s="27">
        <f t="shared" si="6"/>
        <v>294.8</v>
      </c>
      <c r="I42" s="27">
        <f t="shared" si="6"/>
        <v>294.8</v>
      </c>
      <c r="J42" s="27">
        <f t="shared" si="6"/>
        <v>0</v>
      </c>
      <c r="K42" s="27">
        <f t="shared" si="6"/>
        <v>0</v>
      </c>
      <c r="L42" s="27">
        <f t="shared" si="6"/>
        <v>0</v>
      </c>
      <c r="M42" s="27">
        <f t="shared" si="6"/>
        <v>0</v>
      </c>
      <c r="N42" s="27">
        <f t="shared" si="6"/>
        <v>0</v>
      </c>
      <c r="O42" s="27">
        <f t="shared" si="6"/>
        <v>10695.589499654594</v>
      </c>
      <c r="P42" s="25"/>
    </row>
    <row r="43" spans="1:16" ht="6.75" customHeight="1">
      <c r="A43" s="41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1.25">
      <c r="A44" s="42" t="s">
        <v>1</v>
      </c>
      <c r="B44" s="25"/>
      <c r="C44" s="27">
        <f aca="true" t="shared" si="7" ref="C44:O44">SUBTOTAL(9,C6:C43)</f>
        <v>0</v>
      </c>
      <c r="D44" s="27">
        <f t="shared" si="7"/>
        <v>0</v>
      </c>
      <c r="E44" s="27">
        <f t="shared" si="7"/>
        <v>50808</v>
      </c>
      <c r="F44" s="27">
        <f t="shared" si="7"/>
        <v>10408.45</v>
      </c>
      <c r="G44" s="27">
        <f t="shared" si="7"/>
        <v>2.126963773091655</v>
      </c>
      <c r="H44" s="27">
        <f t="shared" si="7"/>
        <v>669.25</v>
      </c>
      <c r="I44" s="27">
        <f t="shared" si="7"/>
        <v>669.25</v>
      </c>
      <c r="J44" s="27">
        <f t="shared" si="7"/>
        <v>0</v>
      </c>
      <c r="K44" s="27">
        <f t="shared" si="7"/>
        <v>0</v>
      </c>
      <c r="L44" s="27">
        <f t="shared" si="7"/>
        <v>0</v>
      </c>
      <c r="M44" s="27">
        <f t="shared" si="7"/>
        <v>0</v>
      </c>
      <c r="N44" s="27">
        <f t="shared" si="7"/>
        <v>0</v>
      </c>
      <c r="O44" s="27">
        <f t="shared" si="7"/>
        <v>62557.0769637731</v>
      </c>
      <c r="P44" s="25"/>
    </row>
    <row r="45" spans="1:16" ht="6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</sheetData>
  <sheetProtection/>
  <hyperlinks>
    <hyperlink ref="E2" r:id="rId1" tooltip="Return to Menu sheet" display="Menu"/>
  </hyperlinks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2"/>
  <headerFooter alignWithMargins="0">
    <oddFooter>&amp;L&amp;D &amp;T&amp;C&amp;Z&amp;F&amp;R&amp;P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2:Q26"/>
  <sheetViews>
    <sheetView showOutlineSymbols="0" zoomScalePageLayoutView="0" workbookViewId="0" topLeftCell="A1">
      <selection activeCell="G40" sqref="G40"/>
    </sheetView>
  </sheetViews>
  <sheetFormatPr defaultColWidth="9.33203125" defaultRowHeight="11.25" outlineLevelRow="3"/>
  <cols>
    <col min="1" max="1" width="30.83203125" style="0" customWidth="1"/>
    <col min="3" max="15" width="10.33203125" style="0" customWidth="1"/>
    <col min="16" max="16" width="1.83203125" style="0" customWidth="1"/>
  </cols>
  <sheetData>
    <row r="2" spans="1:17" ht="15.75">
      <c r="A2" s="7" t="s">
        <v>55</v>
      </c>
      <c r="B2" s="2"/>
      <c r="C2" s="2" t="s">
        <v>54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7" t="s">
        <v>74</v>
      </c>
      <c r="B3" s="2"/>
      <c r="C3" s="2" t="s">
        <v>75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1.25">
      <c r="A5" s="2"/>
      <c r="B5" s="9"/>
      <c r="C5" s="10" t="s">
        <v>56</v>
      </c>
      <c r="D5" s="10" t="s">
        <v>57</v>
      </c>
      <c r="E5" s="10" t="s">
        <v>58</v>
      </c>
      <c r="F5" s="10" t="s">
        <v>59</v>
      </c>
      <c r="G5" s="10" t="s">
        <v>60</v>
      </c>
      <c r="H5" s="10" t="s">
        <v>61</v>
      </c>
      <c r="I5" s="10" t="s">
        <v>62</v>
      </c>
      <c r="J5" s="10" t="s">
        <v>63</v>
      </c>
      <c r="K5" s="10" t="s">
        <v>64</v>
      </c>
      <c r="L5" s="10" t="s">
        <v>65</v>
      </c>
      <c r="M5" s="10" t="s">
        <v>66</v>
      </c>
      <c r="N5" s="10" t="s">
        <v>67</v>
      </c>
      <c r="O5" s="11" t="s">
        <v>68</v>
      </c>
      <c r="P5" s="9"/>
      <c r="Q5" s="2"/>
    </row>
    <row r="6" spans="1:17" ht="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1.25">
      <c r="A7" s="16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1.25">
      <c r="A8" s="17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1.25" outlineLevel="3">
      <c r="A9" s="5" t="s">
        <v>5</v>
      </c>
      <c r="B9" s="2"/>
      <c r="C9" s="20">
        <v>0.67</v>
      </c>
      <c r="D9" s="20">
        <v>0.67</v>
      </c>
      <c r="E9" s="20">
        <v>0.67</v>
      </c>
      <c r="F9" s="20">
        <v>0.65</v>
      </c>
      <c r="G9" s="20">
        <v>0.65</v>
      </c>
      <c r="H9" s="20">
        <v>0.65</v>
      </c>
      <c r="I9" s="20">
        <v>0.65</v>
      </c>
      <c r="J9" s="20">
        <v>0.65</v>
      </c>
      <c r="K9" s="20">
        <v>0.65</v>
      </c>
      <c r="L9" s="20">
        <v>0.65</v>
      </c>
      <c r="M9" s="20">
        <v>0.65</v>
      </c>
      <c r="N9" s="20">
        <v>0.65</v>
      </c>
      <c r="O9" s="6"/>
      <c r="P9" s="2"/>
      <c r="Q9" s="2"/>
    </row>
    <row r="10" spans="1:17" ht="11.25" outlineLevel="3">
      <c r="A10" s="5" t="s">
        <v>6</v>
      </c>
      <c r="B10" s="2"/>
      <c r="C10" s="20">
        <v>0.71</v>
      </c>
      <c r="D10" s="20">
        <v>0.71</v>
      </c>
      <c r="E10" s="20">
        <v>0.71</v>
      </c>
      <c r="F10" s="20">
        <v>0.71</v>
      </c>
      <c r="G10" s="20">
        <v>0.71</v>
      </c>
      <c r="H10" s="20">
        <v>0.71</v>
      </c>
      <c r="I10" s="20">
        <v>0.69</v>
      </c>
      <c r="J10" s="20">
        <v>0.69</v>
      </c>
      <c r="K10" s="20">
        <v>0.69</v>
      </c>
      <c r="L10" s="20">
        <v>0.69</v>
      </c>
      <c r="M10" s="20">
        <v>0.69</v>
      </c>
      <c r="N10" s="20">
        <v>0.69</v>
      </c>
      <c r="O10" s="6"/>
      <c r="P10" s="2"/>
      <c r="Q10" s="2"/>
    </row>
    <row r="11" spans="1:17" ht="6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1.25">
      <c r="A12" s="16" t="s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1.25">
      <c r="A13" s="17" t="s">
        <v>8</v>
      </c>
      <c r="B13" s="2" t="s">
        <v>35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1.25">
      <c r="A14" s="5" t="str">
        <f>A9</f>
        <v>Prod A</v>
      </c>
      <c r="B14" s="2">
        <v>1001</v>
      </c>
      <c r="C14" s="21">
        <f>SUMIF(Sales!$A$1:$A$15,$B14,Sales!D$1:D$15)</f>
        <v>9700</v>
      </c>
      <c r="D14" s="21">
        <f>SUMIF(Sales!$A$1:$A$15,$B14,Sales!E$1:E$15)</f>
        <v>9987</v>
      </c>
      <c r="E14" s="21">
        <f>SUMIF(Sales!$A$1:$A$15,$B14,Sales!F$1:F$15)</f>
        <v>9955</v>
      </c>
      <c r="F14" s="21">
        <f>SUMIF(Sales!$A$1:$A$15,$B14,Sales!G$1:G$15)</f>
        <v>10032</v>
      </c>
      <c r="G14" s="21">
        <f>SUMIF(Sales!$A$1:$A$15,$B14,Sales!H$1:H$15)</f>
        <v>9957</v>
      </c>
      <c r="H14" s="21">
        <f>SUMIF(Sales!$A$1:$A$15,$B14,Sales!I$1:I$15)</f>
        <v>10041</v>
      </c>
      <c r="I14" s="21">
        <f>SUMIF(Sales!$A$1:$A$15,$B14,Sales!J$1:J$15)</f>
        <v>10091</v>
      </c>
      <c r="J14" s="21">
        <f>SUMIF(Sales!$A$1:$A$15,$B14,Sales!K$1:K$15)</f>
        <v>9963</v>
      </c>
      <c r="K14" s="21">
        <f>SUMIF(Sales!$A$1:$A$15,$B14,Sales!L$1:L$15)</f>
        <v>10078</v>
      </c>
      <c r="L14" s="21">
        <f>SUMIF(Sales!$A$1:$A$15,$B14,Sales!M$1:M$15)</f>
        <v>0</v>
      </c>
      <c r="M14" s="21">
        <f>SUMIF(Sales!$A$1:$A$15,$B14,Sales!N$1:N$15)</f>
        <v>0</v>
      </c>
      <c r="N14" s="21">
        <f>SUMIF(Sales!$A$1:$A$15,$B14,Sales!O$1:O$15)</f>
        <v>0</v>
      </c>
      <c r="O14" s="21">
        <f>SUM(C14:N14)</f>
        <v>89804</v>
      </c>
      <c r="P14" s="2"/>
      <c r="Q14" s="2"/>
    </row>
    <row r="15" spans="1:17" ht="11.25">
      <c r="A15" s="5" t="str">
        <f>A10</f>
        <v>Prod B</v>
      </c>
      <c r="B15" s="2">
        <v>1002</v>
      </c>
      <c r="C15" s="21">
        <f>SUMIF(Sales!$A$1:$A$15,$B15,Sales!D$1:D$15)</f>
        <v>14100</v>
      </c>
      <c r="D15" s="21">
        <f>SUMIF(Sales!$A$1:$A$15,$B15,Sales!E$1:E$15)</f>
        <v>15031</v>
      </c>
      <c r="E15" s="21">
        <f>SUMIF(Sales!$A$1:$A$15,$B15,Sales!F$1:F$15)</f>
        <v>15069</v>
      </c>
      <c r="F15" s="21">
        <f>SUMIF(Sales!$A$1:$A$15,$B15,Sales!G$1:G$15)</f>
        <v>15164</v>
      </c>
      <c r="G15" s="21">
        <f>SUMIF(Sales!$A$1:$A$15,$B15,Sales!H$1:H$15)</f>
        <v>15115</v>
      </c>
      <c r="H15" s="21">
        <f>SUMIF(Sales!$A$1:$A$15,$B15,Sales!I$1:I$15)</f>
        <v>15029</v>
      </c>
      <c r="I15" s="21">
        <f>SUMIF(Sales!$A$1:$A$15,$B15,Sales!J$1:J$15)</f>
        <v>15039</v>
      </c>
      <c r="J15" s="21">
        <f>SUMIF(Sales!$A$1:$A$15,$B15,Sales!K$1:K$15)</f>
        <v>14903</v>
      </c>
      <c r="K15" s="21">
        <f>SUMIF(Sales!$A$1:$A$15,$B15,Sales!L$1:L$15)</f>
        <v>15069</v>
      </c>
      <c r="L15" s="21">
        <f>SUMIF(Sales!$A$1:$A$15,$B15,Sales!M$1:M$15)</f>
        <v>0</v>
      </c>
      <c r="M15" s="21">
        <f>SUMIF(Sales!$A$1:$A$15,$B15,Sales!N$1:N$15)</f>
        <v>0</v>
      </c>
      <c r="N15" s="21">
        <f>SUMIF(Sales!$A$1:$A$15,$B15,Sales!O$1:O$15)</f>
        <v>0</v>
      </c>
      <c r="O15" s="21">
        <f>SUM(C15:N15)</f>
        <v>134519</v>
      </c>
      <c r="P15" s="2"/>
      <c r="Q15" s="2"/>
    </row>
    <row r="16" spans="1:17" ht="11.25">
      <c r="A16" s="18"/>
      <c r="B16" s="19"/>
      <c r="C16" s="22">
        <f>SUM(C13:C15)</f>
        <v>23800</v>
      </c>
      <c r="D16" s="22">
        <f>SUM(D13:D15)</f>
        <v>25018</v>
      </c>
      <c r="E16" s="22">
        <f>SUM(E13:E15)</f>
        <v>25024</v>
      </c>
      <c r="F16" s="22">
        <f>SUM(F13:F15)</f>
        <v>25196</v>
      </c>
      <c r="G16" s="22">
        <f>SUM(G13:G15)</f>
        <v>25072</v>
      </c>
      <c r="H16" s="22">
        <f>SUM(H13:H15)</f>
        <v>25070</v>
      </c>
      <c r="I16" s="22">
        <f>SUM(I13:I15)</f>
        <v>25130</v>
      </c>
      <c r="J16" s="22">
        <f>SUM(J13:J15)</f>
        <v>24866</v>
      </c>
      <c r="K16" s="22">
        <f>SUM(K13:K15)</f>
        <v>25147</v>
      </c>
      <c r="L16" s="22">
        <f>SUM(L13:L15)</f>
        <v>0</v>
      </c>
      <c r="M16" s="22">
        <f>SUM(M13:M15)</f>
        <v>0</v>
      </c>
      <c r="N16" s="22">
        <f>SUM(N13:N15)</f>
        <v>0</v>
      </c>
      <c r="O16" s="22">
        <f>SUM(O13:O15)</f>
        <v>224323</v>
      </c>
      <c r="P16" s="2"/>
      <c r="Q16" s="2"/>
    </row>
    <row r="17" spans="1:17" ht="11.25" outlineLevel="2">
      <c r="A17" s="17" t="s">
        <v>7</v>
      </c>
      <c r="B17" s="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"/>
      <c r="Q17" s="2"/>
    </row>
    <row r="18" spans="1:17" ht="11.25" outlineLevel="1">
      <c r="A18" s="5" t="str">
        <f>A14</f>
        <v>Prod A</v>
      </c>
      <c r="B18" s="2"/>
      <c r="C18" s="21">
        <f>ROUND(C9*C14,0)</f>
        <v>6499</v>
      </c>
      <c r="D18" s="21">
        <f>ROUND(D9*D14,0)</f>
        <v>6691</v>
      </c>
      <c r="E18" s="21">
        <f>ROUND(E9*E14,0)</f>
        <v>6670</v>
      </c>
      <c r="F18" s="21">
        <f>ROUND(F9*F14,0)</f>
        <v>6521</v>
      </c>
      <c r="G18" s="21">
        <f>ROUND(G9*G14,0)</f>
        <v>6472</v>
      </c>
      <c r="H18" s="21">
        <f>ROUND(H9*H14,0)</f>
        <v>6527</v>
      </c>
      <c r="I18" s="21">
        <f>ROUND(I9*I14,0)</f>
        <v>6559</v>
      </c>
      <c r="J18" s="21">
        <f>ROUND(J9*J14,0)</f>
        <v>6476</v>
      </c>
      <c r="K18" s="21">
        <f>ROUND(K9*K14,0)</f>
        <v>6551</v>
      </c>
      <c r="L18" s="21">
        <f>ROUND(L9*L14,0)</f>
        <v>0</v>
      </c>
      <c r="M18" s="21">
        <f>ROUND(M9*M14,0)</f>
        <v>0</v>
      </c>
      <c r="N18" s="21">
        <f>ROUND(N9*N14,0)</f>
        <v>0</v>
      </c>
      <c r="O18" s="21">
        <f>ROUND(SUM(C18:N18),0)</f>
        <v>58966</v>
      </c>
      <c r="P18" s="2"/>
      <c r="Q18" s="2"/>
    </row>
    <row r="19" spans="1:17" ht="11.25" outlineLevel="1">
      <c r="A19" s="5" t="str">
        <f>A15</f>
        <v>Prod B</v>
      </c>
      <c r="B19" s="2"/>
      <c r="C19" s="21">
        <f>ROUND(C10*C15,0)</f>
        <v>10011</v>
      </c>
      <c r="D19" s="21">
        <f>ROUND(D10*D15,0)</f>
        <v>10672</v>
      </c>
      <c r="E19" s="21">
        <f>ROUND(E10*E15,0)</f>
        <v>10699</v>
      </c>
      <c r="F19" s="21">
        <f>ROUND(F10*F15,0)</f>
        <v>10766</v>
      </c>
      <c r="G19" s="21">
        <f>ROUND(G10*G15,0)</f>
        <v>10732</v>
      </c>
      <c r="H19" s="21">
        <f>ROUND(H10*H15,0)</f>
        <v>10671</v>
      </c>
      <c r="I19" s="21">
        <f>ROUND(I10*I15,0)</f>
        <v>10377</v>
      </c>
      <c r="J19" s="21">
        <f>ROUND(J10*J15,0)</f>
        <v>10283</v>
      </c>
      <c r="K19" s="21">
        <f>ROUND(K10*K15,0)</f>
        <v>10398</v>
      </c>
      <c r="L19" s="21">
        <f>ROUND(L10*L15,0)</f>
        <v>0</v>
      </c>
      <c r="M19" s="21">
        <f>ROUND(M10*M15,0)</f>
        <v>0</v>
      </c>
      <c r="N19" s="21">
        <f>ROUND(N10*N15,0)</f>
        <v>0</v>
      </c>
      <c r="O19" s="21">
        <f>ROUND(SUM(C19:N19),0)</f>
        <v>94609</v>
      </c>
      <c r="P19" s="2"/>
      <c r="Q19" s="2"/>
    </row>
    <row r="20" spans="1:17" ht="11.25" outlineLevel="1">
      <c r="A20" s="18"/>
      <c r="B20" s="19"/>
      <c r="C20" s="22">
        <f>SUM(C17:C19)</f>
        <v>16510</v>
      </c>
      <c r="D20" s="22">
        <f>SUM(D17:D19)</f>
        <v>17363</v>
      </c>
      <c r="E20" s="22">
        <f>SUM(E17:E19)</f>
        <v>17369</v>
      </c>
      <c r="F20" s="22">
        <f>SUM(F17:F19)</f>
        <v>17287</v>
      </c>
      <c r="G20" s="22">
        <f>SUM(G17:G19)</f>
        <v>17204</v>
      </c>
      <c r="H20" s="22">
        <f>SUM(H17:H19)</f>
        <v>17198</v>
      </c>
      <c r="I20" s="22">
        <f>SUM(I17:I19)</f>
        <v>16936</v>
      </c>
      <c r="J20" s="22">
        <f>SUM(J17:J19)</f>
        <v>16759</v>
      </c>
      <c r="K20" s="22">
        <f>SUM(K17:K19)</f>
        <v>16949</v>
      </c>
      <c r="L20" s="22">
        <f>SUM(L17:L19)</f>
        <v>0</v>
      </c>
      <c r="M20" s="22">
        <f>SUM(M17:M19)</f>
        <v>0</v>
      </c>
      <c r="N20" s="22">
        <f>SUM(N17:N19)</f>
        <v>0</v>
      </c>
      <c r="O20" s="22">
        <f>ROUND(SUM(O17:O19),0)</f>
        <v>153575</v>
      </c>
      <c r="P20" s="2"/>
      <c r="Q20" s="2"/>
    </row>
    <row r="21" spans="1:17" ht="11.25" outlineLevel="1">
      <c r="A21" s="17" t="s">
        <v>11</v>
      </c>
      <c r="B21" s="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"/>
      <c r="Q21" s="2"/>
    </row>
    <row r="22" spans="1:17" ht="11.25" outlineLevel="1">
      <c r="A22" s="5" t="s">
        <v>11</v>
      </c>
      <c r="B22" s="2"/>
      <c r="C22" s="21">
        <f>TotOhds!C44</f>
        <v>0</v>
      </c>
      <c r="D22" s="21">
        <f>TotOhds!D44</f>
        <v>0</v>
      </c>
      <c r="E22" s="21">
        <f>TotOhds!E44</f>
        <v>50808</v>
      </c>
      <c r="F22" s="21">
        <f>TotOhds!F44</f>
        <v>10408.45</v>
      </c>
      <c r="G22" s="21">
        <f>TotOhds!G44</f>
        <v>2.126963773091655</v>
      </c>
      <c r="H22" s="21">
        <f>TotOhds!H44</f>
        <v>669.25</v>
      </c>
      <c r="I22" s="21">
        <f>TotOhds!I44</f>
        <v>669.25</v>
      </c>
      <c r="J22" s="21">
        <f>TotOhds!J44</f>
        <v>0</v>
      </c>
      <c r="K22" s="21">
        <f>TotOhds!K44</f>
        <v>0</v>
      </c>
      <c r="L22" s="21">
        <f>TotOhds!L44</f>
        <v>0</v>
      </c>
      <c r="M22" s="21">
        <f>TotOhds!M44</f>
        <v>0</v>
      </c>
      <c r="N22" s="21">
        <f>TotOhds!N44</f>
        <v>0</v>
      </c>
      <c r="O22" s="21">
        <f>ROUND(TotOhds!O44,0)</f>
        <v>62557</v>
      </c>
      <c r="P22" s="2"/>
      <c r="Q22" s="2"/>
    </row>
    <row r="23" spans="1:17" ht="11.25" outlineLevel="1">
      <c r="A23" s="17" t="s">
        <v>13</v>
      </c>
      <c r="B23" s="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"/>
      <c r="Q23" s="2"/>
    </row>
    <row r="24" spans="1:17" ht="11.25" outlineLevel="1">
      <c r="A24" s="5" t="str">
        <f>A18</f>
        <v>Prod A</v>
      </c>
      <c r="B24" s="2"/>
      <c r="C24" s="21">
        <f>IF(C$16=0,0,ROUND(C$22*C14/C$16,0))</f>
        <v>0</v>
      </c>
      <c r="D24" s="21">
        <f>IF(D$16=0,0,ROUND(D$22*D14/D$16,0))</f>
        <v>0</v>
      </c>
      <c r="E24" s="21">
        <f>IF(E$16=0,0,ROUND(E$22*E14/E$16,0))</f>
        <v>20212</v>
      </c>
      <c r="F24" s="21">
        <f>IF(F$16=0,0,ROUND(F$22*F14/F$16,0))</f>
        <v>4144</v>
      </c>
      <c r="G24" s="21">
        <f>IF(G$16=0,0,ROUND(G$22*G14/G$16,0))</f>
        <v>1</v>
      </c>
      <c r="H24" s="21">
        <f>IF(H$16=0,0,ROUND(H$22*H14/H$16,0))</f>
        <v>268</v>
      </c>
      <c r="I24" s="21">
        <f>IF(I$16=0,0,ROUND(I$22*I14/I$16,0))</f>
        <v>269</v>
      </c>
      <c r="J24" s="21">
        <f>IF(J$16=0,0,ROUND(J$22*J14/J$16,0))</f>
        <v>0</v>
      </c>
      <c r="K24" s="21">
        <f>IF(K$16=0,0,ROUND(K$22*K14/K$16,0))</f>
        <v>0</v>
      </c>
      <c r="L24" s="21">
        <f>IF(L$16=0,0,L$22*L14/L$16)</f>
        <v>0</v>
      </c>
      <c r="M24" s="21">
        <f>IF(M$16=0,0,M$22*M14/M$16)</f>
        <v>0</v>
      </c>
      <c r="N24" s="21">
        <f>IF(N$16=0,0,N$22*N14/N$16)</f>
        <v>0</v>
      </c>
      <c r="O24" s="21">
        <f>ROUND(SUM(C24:N24),0)</f>
        <v>24894</v>
      </c>
      <c r="P24" s="2"/>
      <c r="Q24" s="2"/>
    </row>
    <row r="25" spans="1:17" ht="11.25" outlineLevel="1">
      <c r="A25" s="5" t="str">
        <f>A19</f>
        <v>Prod B</v>
      </c>
      <c r="B25" s="2"/>
      <c r="C25" s="21">
        <f>IF(C$16=0,0,ROUND(C$22*C15/C$16,0))</f>
        <v>0</v>
      </c>
      <c r="D25" s="21">
        <f>IF(D$16=0,0,ROUND(D$22*D15/D$16,0))</f>
        <v>0</v>
      </c>
      <c r="E25" s="21">
        <f>IF(E$16=0,0,ROUND(E$22*E15/E$16,0))</f>
        <v>30596</v>
      </c>
      <c r="F25" s="21">
        <f>IF(F$16=0,0,ROUND(F$22*F15/F$16,0))</f>
        <v>6264</v>
      </c>
      <c r="G25" s="21">
        <f>IF(G$16=0,0,ROUND(G$22*G15/G$16,0))</f>
        <v>1</v>
      </c>
      <c r="H25" s="21">
        <f>IF(H$16=0,0,ROUND(H$22*H15/H$16,0))</f>
        <v>401</v>
      </c>
      <c r="I25" s="21">
        <f>IF(I$16=0,0,ROUND(I$22*I15/I$16,0))</f>
        <v>401</v>
      </c>
      <c r="J25" s="21">
        <f>IF(J$16=0,0,ROUND(J$22*J15/J$16,0))</f>
        <v>0</v>
      </c>
      <c r="K25" s="21">
        <f>IF(K$16=0,0,ROUND(K$22*K15/K$16,0))</f>
        <v>0</v>
      </c>
      <c r="L25" s="21">
        <f>IF(L$16=0,0,L$22*L15/L$16)</f>
        <v>0</v>
      </c>
      <c r="M25" s="21">
        <f>IF(M$16=0,0,M$22*M15/M$16)</f>
        <v>0</v>
      </c>
      <c r="N25" s="21">
        <f>IF(N$16=0,0,N$22*N15/N$16)</f>
        <v>0</v>
      </c>
      <c r="O25" s="21">
        <f>ROUND(SUM(C25:N25),0)</f>
        <v>37663</v>
      </c>
      <c r="P25" s="2"/>
      <c r="Q25" s="2"/>
    </row>
    <row r="26" spans="1:17" ht="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sheetProtection/>
  <hyperlinks>
    <hyperlink ref="E2" r:id="rId1" tooltip="Return to Menu sheet" display="Menu"/>
  </hyperlinks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2"/>
  <headerFooter alignWithMargins="0">
    <oddFooter>&amp;L&amp;8&amp;D &amp;T&amp;C&amp;8&amp;Z&amp;F&amp;R&amp;8&amp;P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P44"/>
  <sheetViews>
    <sheetView showOutlineSymbols="0" zoomScalePageLayoutView="0" workbookViewId="0" topLeftCell="A1">
      <selection activeCell="C18" sqref="C18"/>
    </sheetView>
  </sheetViews>
  <sheetFormatPr defaultColWidth="9.33203125" defaultRowHeight="11.25" outlineLevelRow="3"/>
  <cols>
    <col min="1" max="1" width="30.83203125" style="0" customWidth="1"/>
    <col min="3" max="15" width="10.33203125" style="0" customWidth="1"/>
    <col min="16" max="16" width="1.83203125" style="0" customWidth="1"/>
  </cols>
  <sheetData>
    <row r="1" spans="1:16" ht="15.75">
      <c r="A1" s="24" t="s">
        <v>46</v>
      </c>
      <c r="B1" s="2"/>
      <c r="C1" s="2" t="s">
        <v>54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2">
      <c r="B2" s="2"/>
      <c r="C2" s="31" t="s">
        <v>74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1.25">
      <c r="A4" s="9"/>
      <c r="B4" s="9"/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  <c r="J4" s="10" t="s">
        <v>63</v>
      </c>
      <c r="K4" s="10" t="s">
        <v>64</v>
      </c>
      <c r="L4" s="10" t="s">
        <v>65</v>
      </c>
      <c r="M4" s="10" t="s">
        <v>66</v>
      </c>
      <c r="N4" s="10" t="s">
        <v>67</v>
      </c>
      <c r="O4" s="11" t="s">
        <v>68</v>
      </c>
      <c r="P4" s="9"/>
    </row>
    <row r="5" spans="1:16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8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1.25" outlineLevel="3">
      <c r="A7" s="29" t="s">
        <v>18</v>
      </c>
      <c r="B7" s="2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"/>
    </row>
    <row r="8" spans="1:16" ht="11.25" outlineLevel="3">
      <c r="A8" s="29" t="s">
        <v>14</v>
      </c>
      <c r="B8" s="2"/>
      <c r="C8" s="26">
        <v>3290</v>
      </c>
      <c r="D8" s="26">
        <v>3290</v>
      </c>
      <c r="E8" s="26">
        <v>3290</v>
      </c>
      <c r="F8" s="26">
        <v>3290</v>
      </c>
      <c r="G8" s="26">
        <v>3290</v>
      </c>
      <c r="H8" s="26">
        <v>3290</v>
      </c>
      <c r="I8" s="26">
        <v>3290</v>
      </c>
      <c r="J8" s="26">
        <v>3290</v>
      </c>
      <c r="K8" s="26">
        <v>3290</v>
      </c>
      <c r="L8" s="26">
        <v>0</v>
      </c>
      <c r="M8" s="26">
        <v>0</v>
      </c>
      <c r="N8" s="26">
        <v>0</v>
      </c>
      <c r="O8" s="27">
        <f>SUM(C8:N8)</f>
        <v>29610</v>
      </c>
      <c r="P8" s="2"/>
    </row>
    <row r="9" spans="1:16" ht="11.25" outlineLevel="3">
      <c r="A9" s="29" t="s">
        <v>15</v>
      </c>
      <c r="B9" s="2"/>
      <c r="C9" s="26">
        <v>220</v>
      </c>
      <c r="D9" s="26">
        <v>220</v>
      </c>
      <c r="E9" s="26">
        <v>220</v>
      </c>
      <c r="F9" s="26">
        <v>220</v>
      </c>
      <c r="G9" s="26">
        <v>220</v>
      </c>
      <c r="H9" s="26">
        <v>220</v>
      </c>
      <c r="I9" s="26">
        <v>235</v>
      </c>
      <c r="J9" s="26">
        <v>235</v>
      </c>
      <c r="K9" s="26">
        <v>235</v>
      </c>
      <c r="L9" s="26">
        <v>0</v>
      </c>
      <c r="M9" s="26">
        <v>0</v>
      </c>
      <c r="N9" s="26">
        <v>0</v>
      </c>
      <c r="O9" s="27">
        <f>SUM(C9:N9)</f>
        <v>2025</v>
      </c>
      <c r="P9" s="2"/>
    </row>
    <row r="10" spans="1:16" ht="11.25" outlineLevel="3">
      <c r="A10" s="29" t="s">
        <v>16</v>
      </c>
      <c r="B10" s="2"/>
      <c r="C10" s="26">
        <v>185</v>
      </c>
      <c r="D10" s="26">
        <v>185</v>
      </c>
      <c r="E10" s="26">
        <v>185</v>
      </c>
      <c r="F10" s="26">
        <v>185</v>
      </c>
      <c r="G10" s="26">
        <v>185</v>
      </c>
      <c r="H10" s="26">
        <v>185</v>
      </c>
      <c r="I10" s="26">
        <v>185</v>
      </c>
      <c r="J10" s="26">
        <v>185</v>
      </c>
      <c r="K10" s="26">
        <v>185</v>
      </c>
      <c r="L10" s="26">
        <v>0</v>
      </c>
      <c r="M10" s="26">
        <v>0</v>
      </c>
      <c r="N10" s="26">
        <v>0</v>
      </c>
      <c r="O10" s="27">
        <f>SUM(C10:N10)</f>
        <v>1665</v>
      </c>
      <c r="P10" s="2"/>
    </row>
    <row r="11" spans="1:16" ht="11.25" outlineLevel="3">
      <c r="A11" s="29" t="s">
        <v>17</v>
      </c>
      <c r="B11" s="2"/>
      <c r="C11" s="26">
        <v>31</v>
      </c>
      <c r="D11" s="26">
        <v>31</v>
      </c>
      <c r="E11" s="26">
        <v>31</v>
      </c>
      <c r="F11" s="26">
        <v>31</v>
      </c>
      <c r="G11" s="26">
        <v>31</v>
      </c>
      <c r="H11" s="26">
        <v>31</v>
      </c>
      <c r="I11" s="26">
        <v>31</v>
      </c>
      <c r="J11" s="26">
        <v>31</v>
      </c>
      <c r="K11" s="26">
        <v>31</v>
      </c>
      <c r="L11" s="26">
        <v>0</v>
      </c>
      <c r="M11" s="26">
        <v>0</v>
      </c>
      <c r="N11" s="26">
        <v>0</v>
      </c>
      <c r="O11" s="27">
        <f>SUM(C11:N11)</f>
        <v>279</v>
      </c>
      <c r="P11" s="2"/>
    </row>
    <row r="12" spans="1:16" ht="6.75" customHeight="1" outlineLevel="3">
      <c r="A12" s="2"/>
      <c r="B12" s="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"/>
    </row>
    <row r="13" spans="1:16" ht="11.25" outlineLevel="2">
      <c r="A13" s="2" t="s">
        <v>0</v>
      </c>
      <c r="B13" s="2"/>
      <c r="C13" s="27">
        <f aca="true" t="shared" si="0" ref="C13:O13">SUBTOTAL(9,C7:C12)</f>
        <v>3726</v>
      </c>
      <c r="D13" s="27">
        <f t="shared" si="0"/>
        <v>3726</v>
      </c>
      <c r="E13" s="27">
        <f t="shared" si="0"/>
        <v>3726</v>
      </c>
      <c r="F13" s="27">
        <f t="shared" si="0"/>
        <v>3726</v>
      </c>
      <c r="G13" s="27">
        <f t="shared" si="0"/>
        <v>3726</v>
      </c>
      <c r="H13" s="27">
        <f t="shared" si="0"/>
        <v>3726</v>
      </c>
      <c r="I13" s="27">
        <f t="shared" si="0"/>
        <v>3741</v>
      </c>
      <c r="J13" s="27">
        <f t="shared" si="0"/>
        <v>3741</v>
      </c>
      <c r="K13" s="27">
        <f t="shared" si="0"/>
        <v>3741</v>
      </c>
      <c r="L13" s="27">
        <f t="shared" si="0"/>
        <v>0</v>
      </c>
      <c r="M13" s="27">
        <f t="shared" si="0"/>
        <v>0</v>
      </c>
      <c r="N13" s="27">
        <f t="shared" si="0"/>
        <v>0</v>
      </c>
      <c r="O13" s="27">
        <f t="shared" si="0"/>
        <v>33579</v>
      </c>
      <c r="P13" s="2"/>
    </row>
    <row r="14" spans="1:16" ht="12.75" outlineLevel="3">
      <c r="A14" s="28" t="s">
        <v>22</v>
      </c>
      <c r="B14" s="2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"/>
    </row>
    <row r="15" spans="1:16" ht="11.25" outlineLevel="3">
      <c r="A15" s="29" t="s">
        <v>19</v>
      </c>
      <c r="B15" s="2"/>
      <c r="C15" s="26">
        <v>198</v>
      </c>
      <c r="D15" s="26">
        <v>210</v>
      </c>
      <c r="E15" s="26">
        <v>230</v>
      </c>
      <c r="F15" s="26">
        <v>250</v>
      </c>
      <c r="G15" s="26">
        <v>235</v>
      </c>
      <c r="H15" s="26">
        <v>209</v>
      </c>
      <c r="I15" s="26">
        <v>201</v>
      </c>
      <c r="J15" s="26">
        <v>198</v>
      </c>
      <c r="K15" s="26">
        <v>189</v>
      </c>
      <c r="L15" s="26">
        <v>0</v>
      </c>
      <c r="M15" s="26">
        <v>0</v>
      </c>
      <c r="N15" s="26">
        <v>0</v>
      </c>
      <c r="O15" s="27">
        <f>SUM(C15:N15)</f>
        <v>1920</v>
      </c>
      <c r="P15" s="2"/>
    </row>
    <row r="16" spans="1:16" ht="11.25" outlineLevel="3">
      <c r="A16" s="29" t="s">
        <v>20</v>
      </c>
      <c r="B16" s="2"/>
      <c r="C16" s="26">
        <v>166.5</v>
      </c>
      <c r="D16" s="26">
        <v>166.5</v>
      </c>
      <c r="E16" s="26">
        <v>166.5</v>
      </c>
      <c r="F16" s="26">
        <v>166.5</v>
      </c>
      <c r="G16" s="26">
        <v>166.5</v>
      </c>
      <c r="H16" s="26">
        <v>166.5</v>
      </c>
      <c r="I16" s="26">
        <v>166.5</v>
      </c>
      <c r="J16" s="26">
        <v>166.5</v>
      </c>
      <c r="K16" s="26">
        <v>166.5</v>
      </c>
      <c r="L16" s="26">
        <v>0</v>
      </c>
      <c r="M16" s="26">
        <v>0</v>
      </c>
      <c r="N16" s="26">
        <v>0</v>
      </c>
      <c r="O16" s="27">
        <f>SUM(C16:N16)</f>
        <v>1498.5</v>
      </c>
      <c r="P16" s="2"/>
    </row>
    <row r="17" spans="1:16" ht="11.25" outlineLevel="3">
      <c r="A17" s="29" t="s">
        <v>21</v>
      </c>
      <c r="B17" s="2"/>
      <c r="C17" s="26">
        <v>101</v>
      </c>
      <c r="D17" s="26">
        <v>109</v>
      </c>
      <c r="E17" s="26">
        <v>102</v>
      </c>
      <c r="F17" s="26">
        <v>98</v>
      </c>
      <c r="G17" s="26">
        <v>90</v>
      </c>
      <c r="H17" s="26">
        <v>50</v>
      </c>
      <c r="I17" s="26">
        <v>25</v>
      </c>
      <c r="J17" s="26">
        <v>26</v>
      </c>
      <c r="K17" s="26">
        <v>34</v>
      </c>
      <c r="L17" s="26">
        <v>0</v>
      </c>
      <c r="M17" s="26">
        <v>0</v>
      </c>
      <c r="N17" s="26">
        <v>0</v>
      </c>
      <c r="O17" s="27">
        <f>SUM(C17:N17)</f>
        <v>635</v>
      </c>
      <c r="P17" s="2"/>
    </row>
    <row r="18" spans="1:16" ht="6.75" customHeight="1" outlineLevel="3">
      <c r="A18" s="2"/>
      <c r="B18" s="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"/>
    </row>
    <row r="19" spans="1:16" ht="11.25" outlineLevel="2">
      <c r="A19" s="2" t="s">
        <v>0</v>
      </c>
      <c r="B19" s="2"/>
      <c r="C19" s="27">
        <f aca="true" t="shared" si="1" ref="C19:O19">SUBTOTAL(9,C14:C18)</f>
        <v>465.5</v>
      </c>
      <c r="D19" s="27">
        <f t="shared" si="1"/>
        <v>485.5</v>
      </c>
      <c r="E19" s="27">
        <f t="shared" si="1"/>
        <v>498.5</v>
      </c>
      <c r="F19" s="27">
        <f t="shared" si="1"/>
        <v>514.5</v>
      </c>
      <c r="G19" s="27">
        <f t="shared" si="1"/>
        <v>491.5</v>
      </c>
      <c r="H19" s="27">
        <f t="shared" si="1"/>
        <v>425.5</v>
      </c>
      <c r="I19" s="27">
        <f t="shared" si="1"/>
        <v>392.5</v>
      </c>
      <c r="J19" s="27">
        <f t="shared" si="1"/>
        <v>390.5</v>
      </c>
      <c r="K19" s="27">
        <f t="shared" si="1"/>
        <v>389.5</v>
      </c>
      <c r="L19" s="27">
        <f t="shared" si="1"/>
        <v>0</v>
      </c>
      <c r="M19" s="27">
        <f t="shared" si="1"/>
        <v>0</v>
      </c>
      <c r="N19" s="27">
        <f t="shared" si="1"/>
        <v>0</v>
      </c>
      <c r="O19" s="27">
        <f t="shared" si="1"/>
        <v>4053.5</v>
      </c>
      <c r="P19" s="2"/>
    </row>
    <row r="20" spans="1:16" ht="12.75" outlineLevel="3">
      <c r="A20" s="28" t="s">
        <v>32</v>
      </c>
      <c r="B20" s="2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"/>
    </row>
    <row r="21" spans="1:16" ht="11.25" outlineLevel="3">
      <c r="A21" s="29" t="s">
        <v>27</v>
      </c>
      <c r="B21" s="2"/>
      <c r="C21" s="26">
        <v>100</v>
      </c>
      <c r="D21" s="26">
        <v>100</v>
      </c>
      <c r="E21" s="26">
        <v>100</v>
      </c>
      <c r="F21" s="26">
        <v>100</v>
      </c>
      <c r="G21" s="26">
        <v>100</v>
      </c>
      <c r="H21" s="26">
        <v>100</v>
      </c>
      <c r="I21" s="26">
        <v>100</v>
      </c>
      <c r="J21" s="26">
        <v>100</v>
      </c>
      <c r="K21" s="26">
        <v>100</v>
      </c>
      <c r="L21" s="26">
        <v>0</v>
      </c>
      <c r="M21" s="26">
        <v>0</v>
      </c>
      <c r="N21" s="26">
        <v>0</v>
      </c>
      <c r="O21" s="27">
        <f>SUM(C21:N21)</f>
        <v>900</v>
      </c>
      <c r="P21" s="2"/>
    </row>
    <row r="22" spans="1:16" ht="11.25" outlineLevel="3">
      <c r="A22" s="29" t="s">
        <v>49</v>
      </c>
      <c r="B22" s="2"/>
      <c r="C22" s="26">
        <v>65</v>
      </c>
      <c r="D22" s="26">
        <v>65</v>
      </c>
      <c r="E22" s="26">
        <v>65</v>
      </c>
      <c r="F22" s="26">
        <v>65</v>
      </c>
      <c r="G22" s="26">
        <v>65</v>
      </c>
      <c r="H22" s="26">
        <v>65</v>
      </c>
      <c r="I22" s="26">
        <v>65</v>
      </c>
      <c r="J22" s="26">
        <v>65</v>
      </c>
      <c r="K22" s="26">
        <v>65</v>
      </c>
      <c r="L22" s="26">
        <v>0</v>
      </c>
      <c r="M22" s="26">
        <v>0</v>
      </c>
      <c r="N22" s="26">
        <v>0</v>
      </c>
      <c r="O22" s="27">
        <f>SUM(C22:N22)</f>
        <v>585</v>
      </c>
      <c r="P22" s="2"/>
    </row>
    <row r="23" spans="1:16" ht="11.25" outlineLevel="3">
      <c r="A23" s="29" t="s">
        <v>30</v>
      </c>
      <c r="B23" s="2"/>
      <c r="C23" s="26">
        <v>35</v>
      </c>
      <c r="D23" s="26">
        <v>35</v>
      </c>
      <c r="E23" s="26">
        <v>35</v>
      </c>
      <c r="F23" s="26">
        <v>35</v>
      </c>
      <c r="G23" s="26">
        <v>35</v>
      </c>
      <c r="H23" s="26">
        <v>35</v>
      </c>
      <c r="I23" s="26">
        <v>35</v>
      </c>
      <c r="J23" s="26">
        <v>35</v>
      </c>
      <c r="K23" s="26">
        <v>35</v>
      </c>
      <c r="L23" s="26">
        <v>0</v>
      </c>
      <c r="M23" s="26">
        <v>0</v>
      </c>
      <c r="N23" s="26">
        <v>0</v>
      </c>
      <c r="O23" s="27">
        <f>SUM(C23:N23)</f>
        <v>315</v>
      </c>
      <c r="P23" s="2"/>
    </row>
    <row r="24" spans="1:16" ht="6.75" customHeight="1" outlineLevel="3">
      <c r="A24" s="2"/>
      <c r="B24" s="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"/>
    </row>
    <row r="25" spans="1:16" ht="11.25" outlineLevel="2">
      <c r="A25" s="2" t="s">
        <v>0</v>
      </c>
      <c r="B25" s="2"/>
      <c r="C25" s="27">
        <f aca="true" t="shared" si="2" ref="C25:O25">SUBTOTAL(9,C20:C24)</f>
        <v>200</v>
      </c>
      <c r="D25" s="27">
        <f t="shared" si="2"/>
        <v>200</v>
      </c>
      <c r="E25" s="27">
        <f t="shared" si="2"/>
        <v>200</v>
      </c>
      <c r="F25" s="27">
        <f t="shared" si="2"/>
        <v>200</v>
      </c>
      <c r="G25" s="27">
        <f t="shared" si="2"/>
        <v>200</v>
      </c>
      <c r="H25" s="27">
        <f t="shared" si="2"/>
        <v>200</v>
      </c>
      <c r="I25" s="27">
        <f t="shared" si="2"/>
        <v>200</v>
      </c>
      <c r="J25" s="27">
        <f t="shared" si="2"/>
        <v>200</v>
      </c>
      <c r="K25" s="27">
        <f t="shared" si="2"/>
        <v>200</v>
      </c>
      <c r="L25" s="27">
        <f t="shared" si="2"/>
        <v>0</v>
      </c>
      <c r="M25" s="27">
        <f t="shared" si="2"/>
        <v>0</v>
      </c>
      <c r="N25" s="27">
        <f t="shared" si="2"/>
        <v>0</v>
      </c>
      <c r="O25" s="27">
        <f t="shared" si="2"/>
        <v>1800</v>
      </c>
      <c r="P25" s="2"/>
    </row>
    <row r="26" spans="1:16" ht="6.75" customHeight="1" outlineLevel="2">
      <c r="A26" s="2"/>
      <c r="B26" s="2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"/>
    </row>
    <row r="27" spans="1:16" ht="11.25" outlineLevel="1">
      <c r="A27" s="2" t="s">
        <v>0</v>
      </c>
      <c r="B27" s="2"/>
      <c r="C27" s="27">
        <f aca="true" t="shared" si="3" ref="C27:O27">SUBTOTAL(9,C6:C26)</f>
        <v>4391.5</v>
      </c>
      <c r="D27" s="27">
        <f t="shared" si="3"/>
        <v>4411.5</v>
      </c>
      <c r="E27" s="27">
        <f t="shared" si="3"/>
        <v>4424.5</v>
      </c>
      <c r="F27" s="27">
        <f t="shared" si="3"/>
        <v>4440.5</v>
      </c>
      <c r="G27" s="27">
        <f t="shared" si="3"/>
        <v>4417.5</v>
      </c>
      <c r="H27" s="27">
        <f t="shared" si="3"/>
        <v>4351.5</v>
      </c>
      <c r="I27" s="27">
        <f t="shared" si="3"/>
        <v>4333.5</v>
      </c>
      <c r="J27" s="27">
        <f t="shared" si="3"/>
        <v>4331.5</v>
      </c>
      <c r="K27" s="27">
        <f t="shared" si="3"/>
        <v>4330.5</v>
      </c>
      <c r="L27" s="27">
        <f t="shared" si="3"/>
        <v>0</v>
      </c>
      <c r="M27" s="27">
        <f t="shared" si="3"/>
        <v>0</v>
      </c>
      <c r="N27" s="27">
        <f t="shared" si="3"/>
        <v>0</v>
      </c>
      <c r="O27" s="27">
        <f t="shared" si="3"/>
        <v>39432.5</v>
      </c>
      <c r="P27" s="2"/>
    </row>
    <row r="28" spans="1:16" ht="15" outlineLevel="1">
      <c r="A28" s="30" t="s">
        <v>33</v>
      </c>
      <c r="B28" s="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"/>
    </row>
    <row r="29" spans="1:16" ht="12.75" outlineLevel="3">
      <c r="A29" s="28" t="s">
        <v>26</v>
      </c>
      <c r="B29" s="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"/>
    </row>
    <row r="30" spans="1:16" ht="11.25" outlineLevel="3">
      <c r="A30" s="29" t="s">
        <v>23</v>
      </c>
      <c r="B30" s="2"/>
      <c r="C30" s="26">
        <v>120</v>
      </c>
      <c r="D30" s="26">
        <v>120</v>
      </c>
      <c r="E30" s="26">
        <v>120</v>
      </c>
      <c r="F30" s="26">
        <v>120</v>
      </c>
      <c r="G30" s="26">
        <v>120</v>
      </c>
      <c r="H30" s="26">
        <v>120</v>
      </c>
      <c r="I30" s="26">
        <v>120</v>
      </c>
      <c r="J30" s="26">
        <v>120</v>
      </c>
      <c r="K30" s="26">
        <v>120</v>
      </c>
      <c r="L30" s="26">
        <v>0</v>
      </c>
      <c r="M30" s="26">
        <v>0</v>
      </c>
      <c r="N30" s="26">
        <v>0</v>
      </c>
      <c r="O30" s="27">
        <f>SUM(C30:N30)</f>
        <v>1080</v>
      </c>
      <c r="P30" s="2"/>
    </row>
    <row r="31" spans="1:16" ht="11.25" outlineLevel="3">
      <c r="A31" s="29" t="s">
        <v>24</v>
      </c>
      <c r="B31" s="2"/>
      <c r="C31" s="26">
        <v>92</v>
      </c>
      <c r="D31" s="26">
        <v>92</v>
      </c>
      <c r="E31" s="26">
        <v>92</v>
      </c>
      <c r="F31" s="26">
        <v>92</v>
      </c>
      <c r="G31" s="26">
        <v>92</v>
      </c>
      <c r="H31" s="26">
        <v>92</v>
      </c>
      <c r="I31" s="26">
        <v>92</v>
      </c>
      <c r="J31" s="26">
        <v>92</v>
      </c>
      <c r="K31" s="26">
        <v>92</v>
      </c>
      <c r="L31" s="26">
        <v>0</v>
      </c>
      <c r="M31" s="26">
        <v>0</v>
      </c>
      <c r="N31" s="26">
        <v>0</v>
      </c>
      <c r="O31" s="27">
        <f>SUM(C31:N31)</f>
        <v>828</v>
      </c>
      <c r="P31" s="2"/>
    </row>
    <row r="32" spans="1:16" ht="11.25" outlineLevel="3">
      <c r="A32" s="29" t="s">
        <v>25</v>
      </c>
      <c r="B32" s="2"/>
      <c r="C32" s="26">
        <v>111</v>
      </c>
      <c r="D32" s="26">
        <v>104</v>
      </c>
      <c r="E32" s="26">
        <v>104</v>
      </c>
      <c r="F32" s="26">
        <v>104</v>
      </c>
      <c r="G32" s="26">
        <v>104</v>
      </c>
      <c r="H32" s="26">
        <v>104</v>
      </c>
      <c r="I32" s="26">
        <v>104</v>
      </c>
      <c r="J32" s="26">
        <v>104</v>
      </c>
      <c r="K32" s="26">
        <v>104</v>
      </c>
      <c r="L32" s="26">
        <v>0</v>
      </c>
      <c r="M32" s="26">
        <v>0</v>
      </c>
      <c r="N32" s="26">
        <v>0</v>
      </c>
      <c r="O32" s="27">
        <f>SUM(C32:N32)</f>
        <v>943</v>
      </c>
      <c r="P32" s="2"/>
    </row>
    <row r="33" spans="1:16" ht="6.75" customHeight="1" outlineLevel="3">
      <c r="A33" s="2"/>
      <c r="B33" s="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"/>
    </row>
    <row r="34" spans="1:16" ht="11.25" outlineLevel="2">
      <c r="A34" s="2" t="s">
        <v>0</v>
      </c>
      <c r="B34" s="2"/>
      <c r="C34" s="27">
        <f aca="true" t="shared" si="4" ref="C34:O34">SUBTOTAL(9,C29:C33)</f>
        <v>323</v>
      </c>
      <c r="D34" s="27">
        <f t="shared" si="4"/>
        <v>316</v>
      </c>
      <c r="E34" s="27">
        <f t="shared" si="4"/>
        <v>316</v>
      </c>
      <c r="F34" s="27">
        <f t="shared" si="4"/>
        <v>316</v>
      </c>
      <c r="G34" s="27">
        <f t="shared" si="4"/>
        <v>316</v>
      </c>
      <c r="H34" s="27">
        <f t="shared" si="4"/>
        <v>316</v>
      </c>
      <c r="I34" s="27">
        <f t="shared" si="4"/>
        <v>316</v>
      </c>
      <c r="J34" s="27">
        <f t="shared" si="4"/>
        <v>316</v>
      </c>
      <c r="K34" s="27">
        <f t="shared" si="4"/>
        <v>316</v>
      </c>
      <c r="L34" s="27">
        <f t="shared" si="4"/>
        <v>0</v>
      </c>
      <c r="M34" s="27">
        <f t="shared" si="4"/>
        <v>0</v>
      </c>
      <c r="N34" s="27">
        <f t="shared" si="4"/>
        <v>0</v>
      </c>
      <c r="O34" s="27">
        <f t="shared" si="4"/>
        <v>2851</v>
      </c>
      <c r="P34" s="2"/>
    </row>
    <row r="35" spans="1:16" ht="11.25">
      <c r="A35" s="29" t="s">
        <v>34</v>
      </c>
      <c r="B35" s="2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"/>
    </row>
    <row r="36" spans="1:16" ht="11.25">
      <c r="A36" s="29" t="s">
        <v>28</v>
      </c>
      <c r="B36" s="2"/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7">
        <f>SUM(C36:N36)</f>
        <v>0</v>
      </c>
      <c r="P36" s="2"/>
    </row>
    <row r="37" spans="1:16" ht="11.25">
      <c r="A37" s="29" t="s">
        <v>29</v>
      </c>
      <c r="B37" s="2"/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7">
        <f>SUM(C37:N37)</f>
        <v>0</v>
      </c>
      <c r="P37" s="2"/>
    </row>
    <row r="38" spans="1:16" ht="6.75" customHeight="1">
      <c r="A38" s="2"/>
      <c r="B38" s="2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"/>
    </row>
    <row r="39" spans="1:16" ht="11.25">
      <c r="A39" s="2" t="s">
        <v>0</v>
      </c>
      <c r="B39" s="2"/>
      <c r="C39" s="27">
        <f aca="true" t="shared" si="5" ref="C39:O39">SUBTOTAL(9,C35:C38)</f>
        <v>0</v>
      </c>
      <c r="D39" s="27">
        <f t="shared" si="5"/>
        <v>0</v>
      </c>
      <c r="E39" s="27">
        <f t="shared" si="5"/>
        <v>0</v>
      </c>
      <c r="F39" s="27">
        <f t="shared" si="5"/>
        <v>0</v>
      </c>
      <c r="G39" s="27">
        <f t="shared" si="5"/>
        <v>0</v>
      </c>
      <c r="H39" s="27">
        <f t="shared" si="5"/>
        <v>0</v>
      </c>
      <c r="I39" s="27">
        <f t="shared" si="5"/>
        <v>0</v>
      </c>
      <c r="J39" s="27">
        <f t="shared" si="5"/>
        <v>0</v>
      </c>
      <c r="K39" s="27">
        <f t="shared" si="5"/>
        <v>0</v>
      </c>
      <c r="L39" s="27">
        <f t="shared" si="5"/>
        <v>0</v>
      </c>
      <c r="M39" s="27">
        <f t="shared" si="5"/>
        <v>0</v>
      </c>
      <c r="N39" s="27">
        <f t="shared" si="5"/>
        <v>0</v>
      </c>
      <c r="O39" s="27">
        <f t="shared" si="5"/>
        <v>0</v>
      </c>
      <c r="P39" s="2"/>
    </row>
    <row r="40" spans="1:16" ht="6.75" customHeight="1" outlineLevel="2">
      <c r="A40" s="2"/>
      <c r="B40" s="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"/>
    </row>
    <row r="41" spans="1:16" ht="11.25" outlineLevel="1">
      <c r="A41" s="2" t="s">
        <v>0</v>
      </c>
      <c r="B41" s="2"/>
      <c r="C41" s="27">
        <f aca="true" t="shared" si="6" ref="C41:O41">SUBTOTAL(9,C28:C40)</f>
        <v>323</v>
      </c>
      <c r="D41" s="27">
        <f t="shared" si="6"/>
        <v>316</v>
      </c>
      <c r="E41" s="27">
        <f t="shared" si="6"/>
        <v>316</v>
      </c>
      <c r="F41" s="27">
        <f t="shared" si="6"/>
        <v>316</v>
      </c>
      <c r="G41" s="27">
        <f t="shared" si="6"/>
        <v>316</v>
      </c>
      <c r="H41" s="27">
        <f t="shared" si="6"/>
        <v>316</v>
      </c>
      <c r="I41" s="27">
        <f t="shared" si="6"/>
        <v>316</v>
      </c>
      <c r="J41" s="27">
        <f t="shared" si="6"/>
        <v>316</v>
      </c>
      <c r="K41" s="27">
        <f t="shared" si="6"/>
        <v>316</v>
      </c>
      <c r="L41" s="27">
        <f t="shared" si="6"/>
        <v>0</v>
      </c>
      <c r="M41" s="27">
        <f t="shared" si="6"/>
        <v>0</v>
      </c>
      <c r="N41" s="27">
        <f t="shared" si="6"/>
        <v>0</v>
      </c>
      <c r="O41" s="27">
        <f t="shared" si="6"/>
        <v>2851</v>
      </c>
      <c r="P41" s="2"/>
    </row>
    <row r="42" spans="1:16" ht="6.75" customHeight="1">
      <c r="A42" s="2"/>
      <c r="B42" s="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"/>
    </row>
    <row r="43" spans="1:16" ht="11.25">
      <c r="A43" s="2" t="s">
        <v>1</v>
      </c>
      <c r="B43" s="2"/>
      <c r="C43" s="27">
        <f aca="true" t="shared" si="7" ref="C43:O43">SUBTOTAL(9,C5:C42)</f>
        <v>4714.5</v>
      </c>
      <c r="D43" s="27">
        <f t="shared" si="7"/>
        <v>4727.5</v>
      </c>
      <c r="E43" s="27">
        <f t="shared" si="7"/>
        <v>4740.5</v>
      </c>
      <c r="F43" s="27">
        <f t="shared" si="7"/>
        <v>4756.5</v>
      </c>
      <c r="G43" s="27">
        <f t="shared" si="7"/>
        <v>4733.5</v>
      </c>
      <c r="H43" s="27">
        <f t="shared" si="7"/>
        <v>4667.5</v>
      </c>
      <c r="I43" s="27">
        <f t="shared" si="7"/>
        <v>4649.5</v>
      </c>
      <c r="J43" s="27">
        <f t="shared" si="7"/>
        <v>4647.5</v>
      </c>
      <c r="K43" s="27">
        <f t="shared" si="7"/>
        <v>4646.5</v>
      </c>
      <c r="L43" s="27">
        <f t="shared" si="7"/>
        <v>0</v>
      </c>
      <c r="M43" s="27">
        <f t="shared" si="7"/>
        <v>0</v>
      </c>
      <c r="N43" s="27">
        <f t="shared" si="7"/>
        <v>0</v>
      </c>
      <c r="O43" s="27">
        <f t="shared" si="7"/>
        <v>42283.5</v>
      </c>
      <c r="P43" s="2"/>
    </row>
    <row r="44" spans="1:16" ht="6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sheetProtection/>
  <hyperlinks>
    <hyperlink ref="E1" r:id="rId1" tooltip="Return to Menu sheet" display="Menu"/>
  </hyperlinks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4"/>
  <headerFooter alignWithMargins="0">
    <oddFooter>&amp;L&amp;D &amp;T&amp;C&amp;Z&amp;F&amp;R&amp;P of &amp;N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B1:T45"/>
  <sheetViews>
    <sheetView showOutlineSymbols="0" zoomScalePageLayoutView="0" workbookViewId="0" topLeftCell="B1">
      <selection activeCell="I22" sqref="I22"/>
    </sheetView>
  </sheetViews>
  <sheetFormatPr defaultColWidth="9.33203125" defaultRowHeight="11.25"/>
  <cols>
    <col min="2" max="2" width="30.83203125" style="0" customWidth="1"/>
    <col min="4" max="16" width="10.33203125" style="0" customWidth="1"/>
    <col min="17" max="17" width="8.83203125" style="0" bestFit="1" customWidth="1"/>
    <col min="18" max="19" width="10.33203125" style="0" customWidth="1"/>
    <col min="20" max="20" width="1.83203125" style="0" customWidth="1"/>
  </cols>
  <sheetData>
    <row r="1" ht="11.25">
      <c r="C1">
        <v>3</v>
      </c>
    </row>
    <row r="2" spans="2:20" ht="15.75">
      <c r="B2" s="24" t="s">
        <v>45</v>
      </c>
      <c r="C2" s="25"/>
      <c r="D2" s="25" t="s">
        <v>54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2:20" ht="15.75">
      <c r="B3" s="24" t="s">
        <v>74</v>
      </c>
      <c r="C3" s="25"/>
      <c r="D3" s="25" t="s">
        <v>76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2:20" ht="12.75">
      <c r="B4" s="32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2:20" ht="22.5">
      <c r="B5" s="33"/>
      <c r="C5" s="33"/>
      <c r="D5" s="33" t="s">
        <v>56</v>
      </c>
      <c r="E5" s="33" t="s">
        <v>57</v>
      </c>
      <c r="F5" s="33" t="s">
        <v>58</v>
      </c>
      <c r="G5" s="33" t="s">
        <v>59</v>
      </c>
      <c r="H5" s="33" t="s">
        <v>60</v>
      </c>
      <c r="I5" s="33" t="s">
        <v>61</v>
      </c>
      <c r="J5" s="33" t="s">
        <v>62</v>
      </c>
      <c r="K5" s="33" t="s">
        <v>63</v>
      </c>
      <c r="L5" s="33" t="s">
        <v>64</v>
      </c>
      <c r="M5" s="33" t="s">
        <v>65</v>
      </c>
      <c r="N5" s="33" t="s">
        <v>66</v>
      </c>
      <c r="O5" s="33" t="s">
        <v>67</v>
      </c>
      <c r="P5" s="33" t="s">
        <v>68</v>
      </c>
      <c r="Q5" s="33" t="s">
        <v>71</v>
      </c>
      <c r="R5" s="33" t="s">
        <v>70</v>
      </c>
      <c r="S5" s="33" t="s">
        <v>69</v>
      </c>
      <c r="T5" s="33"/>
    </row>
    <row r="6" spans="2:20" ht="6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0" ht="11.25">
      <c r="B7" s="34" t="s">
        <v>31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2:20" ht="11.25">
      <c r="B8" s="35" t="s">
        <v>18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2:20" ht="11.25">
      <c r="B9" s="36" t="s">
        <v>14</v>
      </c>
      <c r="C9" s="25"/>
      <c r="D9" s="26">
        <v>1560</v>
      </c>
      <c r="E9" s="26">
        <v>1560</v>
      </c>
      <c r="F9" s="26">
        <v>1560</v>
      </c>
      <c r="G9" s="26">
        <v>1560</v>
      </c>
      <c r="H9" s="26">
        <v>1560</v>
      </c>
      <c r="I9" s="26">
        <v>1560</v>
      </c>
      <c r="J9" s="26">
        <v>1560</v>
      </c>
      <c r="K9" s="26">
        <v>1560</v>
      </c>
      <c r="L9" s="26">
        <v>1560</v>
      </c>
      <c r="M9" s="26">
        <v>0</v>
      </c>
      <c r="N9" s="26">
        <v>0</v>
      </c>
      <c r="O9" s="26">
        <v>0</v>
      </c>
      <c r="P9" s="27">
        <f>SUM(D9:O9)</f>
        <v>14040</v>
      </c>
      <c r="Q9" s="39">
        <f>P9/$P$28</f>
        <v>0.7743408588896151</v>
      </c>
      <c r="R9" s="27">
        <f>INDEX(D9:O9,KmonthNo)</f>
        <v>1560</v>
      </c>
      <c r="S9" s="27">
        <f>INDEX(D9:O9,KmonthNo)</f>
        <v>1560</v>
      </c>
      <c r="T9" s="25"/>
    </row>
    <row r="10" spans="2:20" ht="11.25">
      <c r="B10" s="36" t="s">
        <v>15</v>
      </c>
      <c r="C10" s="25"/>
      <c r="D10" s="26">
        <v>110</v>
      </c>
      <c r="E10" s="26">
        <v>110</v>
      </c>
      <c r="F10" s="26">
        <v>110</v>
      </c>
      <c r="G10" s="26">
        <v>110</v>
      </c>
      <c r="H10" s="26">
        <v>110</v>
      </c>
      <c r="I10" s="26">
        <v>110</v>
      </c>
      <c r="J10" s="26">
        <v>110</v>
      </c>
      <c r="K10" s="26">
        <v>110</v>
      </c>
      <c r="L10" s="26">
        <v>110</v>
      </c>
      <c r="M10" s="26">
        <v>0</v>
      </c>
      <c r="N10" s="26">
        <v>0</v>
      </c>
      <c r="O10" s="26">
        <v>0</v>
      </c>
      <c r="P10" s="27">
        <f>SUM(D10:O10)</f>
        <v>990</v>
      </c>
      <c r="Q10" s="39">
        <f aca="true" t="shared" si="0" ref="Q10:Q28">P10/$P$28</f>
        <v>0.05460095799862671</v>
      </c>
      <c r="R10" s="27">
        <f>INDEX(D10:O10,KmonthNo)</f>
        <v>110</v>
      </c>
      <c r="S10" s="27">
        <f>INDEX(D10:O10,KmonthNo)</f>
        <v>110</v>
      </c>
      <c r="T10" s="25"/>
    </row>
    <row r="11" spans="2:20" ht="11.25">
      <c r="B11" s="36" t="s">
        <v>16</v>
      </c>
      <c r="C11" s="25"/>
      <c r="D11" s="26">
        <v>90</v>
      </c>
      <c r="E11" s="26">
        <v>90</v>
      </c>
      <c r="F11" s="26">
        <v>90</v>
      </c>
      <c r="G11" s="26">
        <v>90</v>
      </c>
      <c r="H11" s="26">
        <v>90</v>
      </c>
      <c r="I11" s="26">
        <v>90</v>
      </c>
      <c r="J11" s="26">
        <v>90</v>
      </c>
      <c r="K11" s="26">
        <v>90</v>
      </c>
      <c r="L11" s="26">
        <v>90</v>
      </c>
      <c r="M11" s="26">
        <v>0</v>
      </c>
      <c r="N11" s="26">
        <v>0</v>
      </c>
      <c r="O11" s="26">
        <v>0</v>
      </c>
      <c r="P11" s="27">
        <f>SUM(D11:O11)</f>
        <v>810</v>
      </c>
      <c r="Q11" s="39">
        <f t="shared" si="0"/>
        <v>0.044673511089785484</v>
      </c>
      <c r="R11" s="27">
        <f>INDEX(D11:O11,KmonthNo)</f>
        <v>90</v>
      </c>
      <c r="S11" s="27">
        <f>INDEX(D11:O11,KmonthNo)</f>
        <v>90</v>
      </c>
      <c r="T11" s="25"/>
    </row>
    <row r="12" spans="2:20" ht="11.25">
      <c r="B12" s="36" t="s">
        <v>17</v>
      </c>
      <c r="C12" s="25"/>
      <c r="D12" s="26">
        <v>20</v>
      </c>
      <c r="E12" s="26">
        <v>20</v>
      </c>
      <c r="F12" s="26">
        <v>20</v>
      </c>
      <c r="G12" s="26">
        <v>20</v>
      </c>
      <c r="H12" s="26">
        <v>20</v>
      </c>
      <c r="I12" s="26">
        <v>20</v>
      </c>
      <c r="J12" s="26">
        <v>20</v>
      </c>
      <c r="K12" s="26">
        <v>20</v>
      </c>
      <c r="L12" s="26">
        <v>20</v>
      </c>
      <c r="M12" s="26">
        <v>0</v>
      </c>
      <c r="N12" s="26">
        <v>0</v>
      </c>
      <c r="O12" s="26">
        <v>0</v>
      </c>
      <c r="P12" s="27">
        <f>SUM(D12:O12)</f>
        <v>180</v>
      </c>
      <c r="Q12" s="39">
        <f t="shared" si="0"/>
        <v>0.009927446908841219</v>
      </c>
      <c r="R12" s="27">
        <f>INDEX(D12:O12,KmonthNo)</f>
        <v>20</v>
      </c>
      <c r="S12" s="27">
        <f>INDEX(D12:O12,KmonthNo)</f>
        <v>20</v>
      </c>
      <c r="T12" s="25"/>
    </row>
    <row r="13" spans="2:20" ht="6.75" customHeight="1">
      <c r="B13" s="28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2:20" ht="11.25">
      <c r="B14" s="36" t="s">
        <v>0</v>
      </c>
      <c r="C14" s="25"/>
      <c r="D14" s="27">
        <f>SUBTOTAL(9,D8:D13)</f>
        <v>1780</v>
      </c>
      <c r="E14" s="27">
        <f aca="true" t="shared" si="1" ref="E14:P14">SUBTOTAL(9,E7:E13)</f>
        <v>1780</v>
      </c>
      <c r="F14" s="27">
        <f t="shared" si="1"/>
        <v>1780</v>
      </c>
      <c r="G14" s="27">
        <f t="shared" si="1"/>
        <v>1780</v>
      </c>
      <c r="H14" s="27">
        <f t="shared" si="1"/>
        <v>1780</v>
      </c>
      <c r="I14" s="27">
        <f t="shared" si="1"/>
        <v>1780</v>
      </c>
      <c r="J14" s="27">
        <f t="shared" si="1"/>
        <v>1780</v>
      </c>
      <c r="K14" s="27">
        <f t="shared" si="1"/>
        <v>1780</v>
      </c>
      <c r="L14" s="27">
        <f t="shared" si="1"/>
        <v>1780</v>
      </c>
      <c r="M14" s="27">
        <f t="shared" si="1"/>
        <v>0</v>
      </c>
      <c r="N14" s="27">
        <f t="shared" si="1"/>
        <v>0</v>
      </c>
      <c r="O14" s="27">
        <f t="shared" si="1"/>
        <v>0</v>
      </c>
      <c r="P14" s="27">
        <f t="shared" si="1"/>
        <v>16020</v>
      </c>
      <c r="Q14" s="39">
        <f>P14/$P$28</f>
        <v>0.8835427748868685</v>
      </c>
      <c r="R14" s="27">
        <f>INDEX(D14:O14,KmonthNo)</f>
        <v>1780</v>
      </c>
      <c r="S14" s="27">
        <f>INDEX(D14:O14,KmonthNo)</f>
        <v>1780</v>
      </c>
      <c r="T14" s="25"/>
    </row>
    <row r="15" spans="2:20" ht="11.25">
      <c r="B15" s="35" t="s">
        <v>22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2:20" ht="11.25">
      <c r="B16" s="36" t="s">
        <v>19</v>
      </c>
      <c r="C16" s="25"/>
      <c r="D16" s="26">
        <v>59.4</v>
      </c>
      <c r="E16" s="26">
        <v>63</v>
      </c>
      <c r="F16" s="26">
        <v>69</v>
      </c>
      <c r="G16" s="26">
        <v>75</v>
      </c>
      <c r="H16" s="26">
        <v>70.5</v>
      </c>
      <c r="I16" s="26">
        <v>62.7</v>
      </c>
      <c r="J16" s="26">
        <v>60.3</v>
      </c>
      <c r="K16" s="26">
        <v>59.4</v>
      </c>
      <c r="L16" s="26">
        <v>56.7</v>
      </c>
      <c r="M16" s="26">
        <v>0</v>
      </c>
      <c r="N16" s="26">
        <v>0</v>
      </c>
      <c r="O16" s="26">
        <v>0</v>
      </c>
      <c r="P16" s="27">
        <f>SUM(D16:O16)</f>
        <v>576</v>
      </c>
      <c r="Q16" s="39">
        <f t="shared" si="0"/>
        <v>0.0317678301082919</v>
      </c>
      <c r="R16" s="27">
        <f>INDEX(D16:O16,KmonthNo)</f>
        <v>69</v>
      </c>
      <c r="S16" s="27">
        <f>INDEX(D16:O16,KmonthNo)</f>
        <v>69</v>
      </c>
      <c r="T16" s="25"/>
    </row>
    <row r="17" spans="2:20" ht="11.25">
      <c r="B17" s="36" t="s">
        <v>20</v>
      </c>
      <c r="C17" s="25"/>
      <c r="D17" s="26">
        <v>49.95</v>
      </c>
      <c r="E17" s="26">
        <v>49.95</v>
      </c>
      <c r="F17" s="26">
        <v>49.95</v>
      </c>
      <c r="G17" s="26">
        <v>49.95</v>
      </c>
      <c r="H17" s="26">
        <v>49.95</v>
      </c>
      <c r="I17" s="26">
        <v>49.95</v>
      </c>
      <c r="J17" s="26">
        <v>49.95</v>
      </c>
      <c r="K17" s="26">
        <v>49.95</v>
      </c>
      <c r="L17" s="26">
        <v>49.95</v>
      </c>
      <c r="M17" s="26">
        <v>0</v>
      </c>
      <c r="N17" s="26">
        <v>0</v>
      </c>
      <c r="O17" s="26">
        <v>0</v>
      </c>
      <c r="P17" s="27">
        <f>SUM(D17:O17)</f>
        <v>449.54999999999995</v>
      </c>
      <c r="Q17" s="39">
        <f t="shared" si="0"/>
        <v>0.024793798654830942</v>
      </c>
      <c r="R17" s="27">
        <f>INDEX(D17:O17,KmonthNo)</f>
        <v>49.95</v>
      </c>
      <c r="S17" s="27">
        <f>INDEX(D17:O17,KmonthNo)</f>
        <v>49.95</v>
      </c>
      <c r="T17" s="25"/>
    </row>
    <row r="18" spans="2:20" ht="11.25">
      <c r="B18" s="36" t="s">
        <v>21</v>
      </c>
      <c r="C18" s="25"/>
      <c r="D18" s="26">
        <v>30.3</v>
      </c>
      <c r="E18" s="26">
        <v>32.7</v>
      </c>
      <c r="F18" s="26">
        <v>30.6</v>
      </c>
      <c r="G18" s="26">
        <v>29.4</v>
      </c>
      <c r="H18" s="26">
        <v>27</v>
      </c>
      <c r="I18" s="26">
        <v>15</v>
      </c>
      <c r="J18" s="26">
        <v>7.5</v>
      </c>
      <c r="K18" s="26">
        <v>7.8</v>
      </c>
      <c r="L18" s="26">
        <v>10.2</v>
      </c>
      <c r="M18" s="26">
        <v>0</v>
      </c>
      <c r="N18" s="26">
        <v>0</v>
      </c>
      <c r="O18" s="26">
        <v>0</v>
      </c>
      <c r="P18" s="27">
        <f>SUM(D18:O18)</f>
        <v>190.5</v>
      </c>
      <c r="Q18" s="39">
        <f t="shared" si="0"/>
        <v>0.010506547978523623</v>
      </c>
      <c r="R18" s="27">
        <f>INDEX(D18:O18,KmonthNo)</f>
        <v>30.6</v>
      </c>
      <c r="S18" s="27">
        <f>INDEX(D18:O18,KmonthNo)</f>
        <v>30.6</v>
      </c>
      <c r="T18" s="25"/>
    </row>
    <row r="19" spans="2:20" ht="6.75" customHeight="1">
      <c r="B19" s="2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2:20" ht="11.25">
      <c r="B20" s="36" t="s">
        <v>0</v>
      </c>
      <c r="C20" s="25"/>
      <c r="D20" s="27">
        <f aca="true" t="shared" si="2" ref="D20:P20">SUBTOTAL(9,D15:D19)</f>
        <v>139.65</v>
      </c>
      <c r="E20" s="27">
        <f t="shared" si="2"/>
        <v>145.65</v>
      </c>
      <c r="F20" s="27">
        <f t="shared" si="2"/>
        <v>149.55</v>
      </c>
      <c r="G20" s="27">
        <f t="shared" si="2"/>
        <v>154.35</v>
      </c>
      <c r="H20" s="27">
        <f t="shared" si="2"/>
        <v>147.45</v>
      </c>
      <c r="I20" s="27">
        <f t="shared" si="2"/>
        <v>127.65</v>
      </c>
      <c r="J20" s="27">
        <f t="shared" si="2"/>
        <v>117.75</v>
      </c>
      <c r="K20" s="27">
        <f t="shared" si="2"/>
        <v>117.14999999999999</v>
      </c>
      <c r="L20" s="27">
        <f t="shared" si="2"/>
        <v>116.85000000000001</v>
      </c>
      <c r="M20" s="27">
        <f t="shared" si="2"/>
        <v>0</v>
      </c>
      <c r="N20" s="27">
        <f t="shared" si="2"/>
        <v>0</v>
      </c>
      <c r="O20" s="27">
        <f t="shared" si="2"/>
        <v>0</v>
      </c>
      <c r="P20" s="27">
        <f t="shared" si="2"/>
        <v>1216.05</v>
      </c>
      <c r="Q20" s="39">
        <f t="shared" si="0"/>
        <v>0.06706817674164647</v>
      </c>
      <c r="R20" s="27">
        <f>INDEX(D20:O20,KmonthNo)</f>
        <v>149.55</v>
      </c>
      <c r="S20" s="27">
        <f>INDEX(D20:O20,KmonthNo)</f>
        <v>149.55</v>
      </c>
      <c r="T20" s="25"/>
    </row>
    <row r="21" spans="2:20" ht="11.25">
      <c r="B21" s="35" t="s">
        <v>32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2:20" ht="11.25">
      <c r="B22" s="36" t="s">
        <v>27</v>
      </c>
      <c r="C22" s="25"/>
      <c r="D22" s="26">
        <v>30</v>
      </c>
      <c r="E22" s="26">
        <v>30</v>
      </c>
      <c r="F22" s="26">
        <v>30</v>
      </c>
      <c r="G22" s="26">
        <v>30</v>
      </c>
      <c r="H22" s="26">
        <v>30</v>
      </c>
      <c r="I22" s="26">
        <v>30</v>
      </c>
      <c r="J22" s="26">
        <v>30</v>
      </c>
      <c r="K22" s="26">
        <v>30</v>
      </c>
      <c r="L22" s="26">
        <v>30</v>
      </c>
      <c r="M22" s="26">
        <v>0</v>
      </c>
      <c r="N22" s="26">
        <v>0</v>
      </c>
      <c r="O22" s="26">
        <v>0</v>
      </c>
      <c r="P22" s="27">
        <f>SUM(D22:O22)</f>
        <v>270</v>
      </c>
      <c r="Q22" s="39">
        <f t="shared" si="0"/>
        <v>0.014891170363261829</v>
      </c>
      <c r="R22" s="27">
        <f>INDEX(D22:O22,KmonthNo)</f>
        <v>30</v>
      </c>
      <c r="S22" s="27">
        <f>INDEX(D22:O22,KmonthNo)</f>
        <v>30</v>
      </c>
      <c r="T22" s="25"/>
    </row>
    <row r="23" spans="2:20" ht="11.25">
      <c r="B23" s="36" t="s">
        <v>49</v>
      </c>
      <c r="C23" s="25"/>
      <c r="D23" s="26">
        <v>19.5</v>
      </c>
      <c r="E23" s="26">
        <v>19.5</v>
      </c>
      <c r="F23" s="26">
        <v>19.5</v>
      </c>
      <c r="G23" s="26">
        <v>19.5</v>
      </c>
      <c r="H23" s="26">
        <v>19.5</v>
      </c>
      <c r="I23" s="26">
        <v>19.5</v>
      </c>
      <c r="J23" s="26">
        <v>19.5</v>
      </c>
      <c r="K23" s="26">
        <v>19.5</v>
      </c>
      <c r="L23" s="26">
        <v>19.5</v>
      </c>
      <c r="M23" s="26">
        <v>0</v>
      </c>
      <c r="N23" s="26">
        <v>0</v>
      </c>
      <c r="O23" s="26">
        <v>0</v>
      </c>
      <c r="P23" s="27">
        <f>SUM(D23:O23)</f>
        <v>175.5</v>
      </c>
      <c r="Q23" s="39">
        <f t="shared" si="0"/>
        <v>0.00967926073612019</v>
      </c>
      <c r="R23" s="27">
        <f>INDEX(D23:O23,KmonthNo)</f>
        <v>19.5</v>
      </c>
      <c r="S23" s="27">
        <f>INDEX(D23:O23,KmonthNo)</f>
        <v>19.5</v>
      </c>
      <c r="T23" s="25"/>
    </row>
    <row r="24" spans="2:20" ht="11.25">
      <c r="B24" s="36" t="s">
        <v>30</v>
      </c>
      <c r="C24" s="25"/>
      <c r="D24" s="26">
        <v>50</v>
      </c>
      <c r="E24" s="26">
        <v>50</v>
      </c>
      <c r="F24" s="26">
        <v>50</v>
      </c>
      <c r="G24" s="26">
        <v>50</v>
      </c>
      <c r="H24" s="26">
        <v>50</v>
      </c>
      <c r="I24" s="26">
        <v>50</v>
      </c>
      <c r="J24" s="26">
        <v>50</v>
      </c>
      <c r="K24" s="26">
        <v>50</v>
      </c>
      <c r="L24" s="26">
        <v>50</v>
      </c>
      <c r="M24" s="26">
        <v>0</v>
      </c>
      <c r="N24" s="26">
        <v>0</v>
      </c>
      <c r="O24" s="26">
        <v>0</v>
      </c>
      <c r="P24" s="27">
        <f>SUM(D24:O24)</f>
        <v>450</v>
      </c>
      <c r="Q24" s="39">
        <f t="shared" si="0"/>
        <v>0.02481861727210305</v>
      </c>
      <c r="R24" s="27">
        <f>INDEX(D24:O24,KmonthNo)</f>
        <v>50</v>
      </c>
      <c r="S24" s="27">
        <f>INDEX(D24:O24,KmonthNo)</f>
        <v>50</v>
      </c>
      <c r="T24" s="25"/>
    </row>
    <row r="25" spans="2:20" ht="6.75" customHeight="1">
      <c r="B25" s="28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2:20" ht="11.25">
      <c r="B26" s="36" t="s">
        <v>0</v>
      </c>
      <c r="C26" s="25"/>
      <c r="D26" s="27">
        <f aca="true" t="shared" si="3" ref="D26:P26">SUBTOTAL(9,D21:D25)</f>
        <v>99.5</v>
      </c>
      <c r="E26" s="27">
        <f t="shared" si="3"/>
        <v>99.5</v>
      </c>
      <c r="F26" s="27">
        <f t="shared" si="3"/>
        <v>99.5</v>
      </c>
      <c r="G26" s="27">
        <f t="shared" si="3"/>
        <v>99.5</v>
      </c>
      <c r="H26" s="27">
        <f t="shared" si="3"/>
        <v>99.5</v>
      </c>
      <c r="I26" s="27">
        <f t="shared" si="3"/>
        <v>99.5</v>
      </c>
      <c r="J26" s="27">
        <f t="shared" si="3"/>
        <v>99.5</v>
      </c>
      <c r="K26" s="27">
        <f t="shared" si="3"/>
        <v>99.5</v>
      </c>
      <c r="L26" s="27">
        <f t="shared" si="3"/>
        <v>99.5</v>
      </c>
      <c r="M26" s="27">
        <f t="shared" si="3"/>
        <v>0</v>
      </c>
      <c r="N26" s="27">
        <f t="shared" si="3"/>
        <v>0</v>
      </c>
      <c r="O26" s="27">
        <f t="shared" si="3"/>
        <v>0</v>
      </c>
      <c r="P26" s="27">
        <f t="shared" si="3"/>
        <v>895.5</v>
      </c>
      <c r="Q26" s="39">
        <f t="shared" si="0"/>
        <v>0.04938904837148506</v>
      </c>
      <c r="R26" s="27">
        <f>INDEX(D26:O26,KmonthNo)</f>
        <v>99.5</v>
      </c>
      <c r="S26" s="27">
        <f>INDEX(D26:O26,KmonthNo)</f>
        <v>99.5</v>
      </c>
      <c r="T26" s="25"/>
    </row>
    <row r="27" spans="2:20" ht="6.75" customHeight="1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2:20" ht="11.25">
      <c r="B28" s="37" t="s">
        <v>0</v>
      </c>
      <c r="C28" s="25"/>
      <c r="D28" s="27">
        <f aca="true" t="shared" si="4" ref="D28:P28">SUBTOTAL(9,D7:D27)</f>
        <v>2019.15</v>
      </c>
      <c r="E28" s="27">
        <f t="shared" si="4"/>
        <v>2025.15</v>
      </c>
      <c r="F28" s="27">
        <f t="shared" si="4"/>
        <v>2029.05</v>
      </c>
      <c r="G28" s="27">
        <f t="shared" si="4"/>
        <v>2033.8500000000001</v>
      </c>
      <c r="H28" s="27">
        <f t="shared" si="4"/>
        <v>2026.95</v>
      </c>
      <c r="I28" s="27">
        <f t="shared" si="4"/>
        <v>2007.15</v>
      </c>
      <c r="J28" s="27">
        <f t="shared" si="4"/>
        <v>1997.25</v>
      </c>
      <c r="K28" s="27">
        <f t="shared" si="4"/>
        <v>1996.65</v>
      </c>
      <c r="L28" s="27">
        <f t="shared" si="4"/>
        <v>1996.3500000000001</v>
      </c>
      <c r="M28" s="27">
        <f t="shared" si="4"/>
        <v>0</v>
      </c>
      <c r="N28" s="27">
        <f t="shared" si="4"/>
        <v>0</v>
      </c>
      <c r="O28" s="27">
        <f t="shared" si="4"/>
        <v>0</v>
      </c>
      <c r="P28" s="27">
        <f t="shared" si="4"/>
        <v>18131.55</v>
      </c>
      <c r="Q28" s="39">
        <f t="shared" si="0"/>
        <v>1</v>
      </c>
      <c r="R28" s="27">
        <f>INDEX(D28:O28,KmonthNo)</f>
        <v>2029.05</v>
      </c>
      <c r="S28" s="27">
        <f>INDEX(D28:O28,KmonthNo)</f>
        <v>2029.05</v>
      </c>
      <c r="T28" s="25"/>
    </row>
    <row r="29" spans="2:20" ht="11.25">
      <c r="B29" s="34" t="s">
        <v>33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2:20" ht="11.25">
      <c r="B30" s="35" t="s">
        <v>26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2:20" ht="11.25">
      <c r="B31" s="36" t="s">
        <v>23</v>
      </c>
      <c r="C31" s="25"/>
      <c r="D31" s="26">
        <v>36</v>
      </c>
      <c r="E31" s="26">
        <v>36</v>
      </c>
      <c r="F31" s="26">
        <v>36</v>
      </c>
      <c r="G31" s="26">
        <v>36</v>
      </c>
      <c r="H31" s="26">
        <v>36</v>
      </c>
      <c r="I31" s="26">
        <v>36</v>
      </c>
      <c r="J31" s="26">
        <v>36</v>
      </c>
      <c r="K31" s="26">
        <v>36</v>
      </c>
      <c r="L31" s="26">
        <v>36</v>
      </c>
      <c r="M31" s="26">
        <v>0</v>
      </c>
      <c r="N31" s="26">
        <v>0</v>
      </c>
      <c r="O31" s="26">
        <v>0</v>
      </c>
      <c r="P31" s="27">
        <f>SUM(D31:O31)</f>
        <v>324</v>
      </c>
      <c r="Q31" s="39">
        <f>P31/$P$42</f>
        <v>0.07993684002763249</v>
      </c>
      <c r="R31" s="27">
        <f>INDEX(D31:O31,KmonthNo)</f>
        <v>36</v>
      </c>
      <c r="S31" s="27">
        <f>INDEX(D31:O31,KmonthNo)</f>
        <v>36</v>
      </c>
      <c r="T31" s="25"/>
    </row>
    <row r="32" spans="2:20" ht="11.25">
      <c r="B32" s="36" t="s">
        <v>24</v>
      </c>
      <c r="C32" s="25"/>
      <c r="D32" s="26">
        <v>27.6</v>
      </c>
      <c r="E32" s="26">
        <v>27.6</v>
      </c>
      <c r="F32" s="26">
        <v>27.6</v>
      </c>
      <c r="G32" s="26">
        <v>27.6</v>
      </c>
      <c r="H32" s="26">
        <v>27.6</v>
      </c>
      <c r="I32" s="26">
        <v>27.6</v>
      </c>
      <c r="J32" s="26">
        <v>27.6</v>
      </c>
      <c r="K32" s="26">
        <v>27.6</v>
      </c>
      <c r="L32" s="26">
        <v>27.6</v>
      </c>
      <c r="M32" s="26">
        <v>0</v>
      </c>
      <c r="N32" s="26">
        <v>0</v>
      </c>
      <c r="O32" s="26">
        <v>0</v>
      </c>
      <c r="P32" s="27">
        <f>SUM(D32:O32)</f>
        <v>248.39999999999998</v>
      </c>
      <c r="Q32" s="39">
        <f>P32/$P$42</f>
        <v>0.06128491068785157</v>
      </c>
      <c r="R32" s="27">
        <f>INDEX(D32:O32,KmonthNo)</f>
        <v>27.6</v>
      </c>
      <c r="S32" s="27">
        <f>INDEX(D32:O32,KmonthNo)</f>
        <v>27.6</v>
      </c>
      <c r="T32" s="25"/>
    </row>
    <row r="33" spans="2:20" ht="11.25">
      <c r="B33" s="36" t="s">
        <v>25</v>
      </c>
      <c r="C33" s="25"/>
      <c r="D33" s="26">
        <v>31.2</v>
      </c>
      <c r="E33" s="26">
        <v>31.2</v>
      </c>
      <c r="F33" s="26">
        <v>31.2</v>
      </c>
      <c r="G33" s="26">
        <v>31.2</v>
      </c>
      <c r="H33" s="26">
        <v>31.2</v>
      </c>
      <c r="I33" s="26">
        <v>31.2</v>
      </c>
      <c r="J33" s="26">
        <v>31.2</v>
      </c>
      <c r="K33" s="26">
        <v>31.2</v>
      </c>
      <c r="L33" s="26">
        <v>31.2</v>
      </c>
      <c r="M33" s="26">
        <v>0</v>
      </c>
      <c r="N33" s="26">
        <v>0</v>
      </c>
      <c r="O33" s="26">
        <v>0</v>
      </c>
      <c r="P33" s="27">
        <f>SUM(D33:O33)</f>
        <v>280.79999999999995</v>
      </c>
      <c r="Q33" s="39">
        <f>P33/$P$42</f>
        <v>0.06927859469061481</v>
      </c>
      <c r="R33" s="27">
        <f>INDEX(D33:O33,KmonthNo)</f>
        <v>31.2</v>
      </c>
      <c r="S33" s="27">
        <f>INDEX(D33:O33,KmonthNo)</f>
        <v>31.2</v>
      </c>
      <c r="T33" s="25"/>
    </row>
    <row r="34" spans="2:20" ht="6.75" customHeight="1">
      <c r="B34" s="28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2:20" ht="11.25">
      <c r="B35" s="36" t="s">
        <v>0</v>
      </c>
      <c r="C35" s="25"/>
      <c r="D35" s="27">
        <f aca="true" t="shared" si="5" ref="D35:P35">SUBTOTAL(9,D30:D34)</f>
        <v>94.8</v>
      </c>
      <c r="E35" s="27">
        <f t="shared" si="5"/>
        <v>94.8</v>
      </c>
      <c r="F35" s="27">
        <f t="shared" si="5"/>
        <v>94.8</v>
      </c>
      <c r="G35" s="27">
        <f t="shared" si="5"/>
        <v>94.8</v>
      </c>
      <c r="H35" s="27">
        <f t="shared" si="5"/>
        <v>94.8</v>
      </c>
      <c r="I35" s="27">
        <f t="shared" si="5"/>
        <v>94.8</v>
      </c>
      <c r="J35" s="27">
        <f t="shared" si="5"/>
        <v>94.8</v>
      </c>
      <c r="K35" s="27">
        <f t="shared" si="5"/>
        <v>94.8</v>
      </c>
      <c r="L35" s="27">
        <f t="shared" si="5"/>
        <v>94.8</v>
      </c>
      <c r="M35" s="27">
        <f t="shared" si="5"/>
        <v>0</v>
      </c>
      <c r="N35" s="27">
        <f t="shared" si="5"/>
        <v>0</v>
      </c>
      <c r="O35" s="27">
        <f t="shared" si="5"/>
        <v>0</v>
      </c>
      <c r="P35" s="27">
        <f t="shared" si="5"/>
        <v>853.1999999999999</v>
      </c>
      <c r="Q35" s="39">
        <f>P35/$P$42</f>
        <v>0.21050034540609888</v>
      </c>
      <c r="R35" s="27">
        <f>INDEX(D35:O35,KmonthNo)</f>
        <v>94.8</v>
      </c>
      <c r="S35" s="27">
        <f>INDEX(D35:O35,KmonthNo)</f>
        <v>94.8</v>
      </c>
      <c r="T35" s="25"/>
    </row>
    <row r="36" spans="2:20" ht="11.25">
      <c r="B36" s="35" t="s">
        <v>34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2:20" ht="11.25">
      <c r="B37" s="36" t="s">
        <v>28</v>
      </c>
      <c r="C37" s="25"/>
      <c r="D37" s="26">
        <v>0</v>
      </c>
      <c r="E37" s="26">
        <v>0</v>
      </c>
      <c r="F37" s="26">
        <v>0</v>
      </c>
      <c r="G37" s="26">
        <v>2300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7">
        <f>SUM(D37:O37)</f>
        <v>2300</v>
      </c>
      <c r="Q37" s="39">
        <f>P37/$P$42</f>
        <v>0.5674528767393665</v>
      </c>
      <c r="R37" s="27">
        <f>INDEX(D37:O37,KmonthNo)</f>
        <v>0</v>
      </c>
      <c r="S37" s="27">
        <f>INDEX(D37:O37,KmonthNo)</f>
        <v>0</v>
      </c>
      <c r="T37" s="25"/>
    </row>
    <row r="38" spans="2:20" ht="11.25">
      <c r="B38" s="36" t="s">
        <v>29</v>
      </c>
      <c r="C38" s="25"/>
      <c r="D38" s="26">
        <v>100</v>
      </c>
      <c r="E38" s="26">
        <v>100</v>
      </c>
      <c r="F38" s="26">
        <v>100</v>
      </c>
      <c r="G38" s="26">
        <v>100</v>
      </c>
      <c r="H38" s="26">
        <v>100</v>
      </c>
      <c r="I38" s="26">
        <v>100</v>
      </c>
      <c r="J38" s="26">
        <v>100</v>
      </c>
      <c r="K38" s="26">
        <v>100</v>
      </c>
      <c r="L38" s="26">
        <v>100</v>
      </c>
      <c r="M38" s="26">
        <v>0</v>
      </c>
      <c r="N38" s="26">
        <v>0</v>
      </c>
      <c r="O38" s="26">
        <v>0</v>
      </c>
      <c r="P38" s="27">
        <f>SUM(D38:O38)</f>
        <v>900</v>
      </c>
      <c r="Q38" s="39">
        <f>P38/$P$42</f>
        <v>0.2220467778545347</v>
      </c>
      <c r="R38" s="27">
        <f>INDEX(D38:O38,KmonthNo)</f>
        <v>100</v>
      </c>
      <c r="S38" s="27">
        <f>INDEX(D38:O38,KmonthNo)</f>
        <v>100</v>
      </c>
      <c r="T38" s="25"/>
    </row>
    <row r="39" spans="2:20" ht="6.75" customHeight="1">
      <c r="B39" s="2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2:20" ht="11.25">
      <c r="B40" s="36" t="s">
        <v>0</v>
      </c>
      <c r="C40" s="25"/>
      <c r="D40" s="27">
        <f aca="true" t="shared" si="6" ref="D40:P40">SUBTOTAL(9,D36:D39)</f>
        <v>100</v>
      </c>
      <c r="E40" s="27">
        <f t="shared" si="6"/>
        <v>100</v>
      </c>
      <c r="F40" s="27">
        <f t="shared" si="6"/>
        <v>100</v>
      </c>
      <c r="G40" s="27">
        <f t="shared" si="6"/>
        <v>2400</v>
      </c>
      <c r="H40" s="27">
        <f t="shared" si="6"/>
        <v>100</v>
      </c>
      <c r="I40" s="27">
        <f t="shared" si="6"/>
        <v>100</v>
      </c>
      <c r="J40" s="27">
        <f t="shared" si="6"/>
        <v>100</v>
      </c>
      <c r="K40" s="27">
        <f t="shared" si="6"/>
        <v>100</v>
      </c>
      <c r="L40" s="27">
        <f t="shared" si="6"/>
        <v>100</v>
      </c>
      <c r="M40" s="27">
        <f t="shared" si="6"/>
        <v>0</v>
      </c>
      <c r="N40" s="27">
        <f t="shared" si="6"/>
        <v>0</v>
      </c>
      <c r="O40" s="27">
        <f t="shared" si="6"/>
        <v>0</v>
      </c>
      <c r="P40" s="27">
        <f t="shared" si="6"/>
        <v>3200</v>
      </c>
      <c r="Q40" s="39">
        <f>P40/$P$42</f>
        <v>0.7894996545939011</v>
      </c>
      <c r="R40" s="27">
        <f>INDEX(D40:O40,KmonthNo)</f>
        <v>100</v>
      </c>
      <c r="S40" s="27">
        <f>INDEX(D40:O40,KmonthNo)</f>
        <v>100</v>
      </c>
      <c r="T40" s="25"/>
    </row>
    <row r="41" spans="2:20" ht="6.75" customHeigh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2:20" ht="11.25">
      <c r="B42" s="37" t="s">
        <v>0</v>
      </c>
      <c r="C42" s="25"/>
      <c r="D42" s="27">
        <f aca="true" t="shared" si="7" ref="D42:P42">SUBTOTAL(9,D29:D41)</f>
        <v>194.8</v>
      </c>
      <c r="E42" s="27">
        <f t="shared" si="7"/>
        <v>194.8</v>
      </c>
      <c r="F42" s="27">
        <f t="shared" si="7"/>
        <v>194.8</v>
      </c>
      <c r="G42" s="27">
        <f t="shared" si="7"/>
        <v>2494.8</v>
      </c>
      <c r="H42" s="27">
        <f t="shared" si="7"/>
        <v>194.8</v>
      </c>
      <c r="I42" s="27">
        <f t="shared" si="7"/>
        <v>194.8</v>
      </c>
      <c r="J42" s="27">
        <f t="shared" si="7"/>
        <v>194.8</v>
      </c>
      <c r="K42" s="27">
        <f t="shared" si="7"/>
        <v>194.8</v>
      </c>
      <c r="L42" s="27">
        <f t="shared" si="7"/>
        <v>194.8</v>
      </c>
      <c r="M42" s="27">
        <f t="shared" si="7"/>
        <v>0</v>
      </c>
      <c r="N42" s="27">
        <f t="shared" si="7"/>
        <v>0</v>
      </c>
      <c r="O42" s="27">
        <f t="shared" si="7"/>
        <v>0</v>
      </c>
      <c r="P42" s="27">
        <f t="shared" si="7"/>
        <v>4053.2</v>
      </c>
      <c r="Q42" s="39">
        <f>P42/$P$42</f>
        <v>1</v>
      </c>
      <c r="R42" s="27">
        <f>INDEX(D42:O42,KmonthNo)</f>
        <v>194.8</v>
      </c>
      <c r="S42" s="27">
        <f>INDEX(D42:O42,KmonthNo)</f>
        <v>194.8</v>
      </c>
      <c r="T42" s="25"/>
    </row>
    <row r="43" spans="2:20" ht="6.75" customHeight="1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2:20" ht="11.25">
      <c r="B44" s="38" t="s">
        <v>1</v>
      </c>
      <c r="C44" s="25"/>
      <c r="D44" s="27">
        <f aca="true" t="shared" si="8" ref="D44:P44">SUBTOTAL(9,D6:D43)</f>
        <v>2213.95</v>
      </c>
      <c r="E44" s="27">
        <f t="shared" si="8"/>
        <v>2219.95</v>
      </c>
      <c r="F44" s="27">
        <f t="shared" si="8"/>
        <v>2223.85</v>
      </c>
      <c r="G44" s="27">
        <f t="shared" si="8"/>
        <v>4528.65</v>
      </c>
      <c r="H44" s="27">
        <f t="shared" si="8"/>
        <v>2221.7499999999995</v>
      </c>
      <c r="I44" s="27">
        <f t="shared" si="8"/>
        <v>2201.95</v>
      </c>
      <c r="J44" s="27">
        <f t="shared" si="8"/>
        <v>2192.0499999999997</v>
      </c>
      <c r="K44" s="27">
        <f t="shared" si="8"/>
        <v>2191.45</v>
      </c>
      <c r="L44" s="27">
        <f t="shared" si="8"/>
        <v>2191.15</v>
      </c>
      <c r="M44" s="27">
        <f t="shared" si="8"/>
        <v>0</v>
      </c>
      <c r="N44" s="27">
        <f t="shared" si="8"/>
        <v>0</v>
      </c>
      <c r="O44" s="27">
        <f t="shared" si="8"/>
        <v>0</v>
      </c>
      <c r="P44" s="27">
        <f t="shared" si="8"/>
        <v>22184.75</v>
      </c>
      <c r="Q44" s="39"/>
      <c r="R44" s="27">
        <f>INDEX(D44:O44,KmonthNo)</f>
        <v>2223.85</v>
      </c>
      <c r="S44" s="27">
        <f>INDEX(D44:O44,KmonthNo)</f>
        <v>2223.85</v>
      </c>
      <c r="T44" s="25"/>
    </row>
    <row r="45" spans="2:20" ht="6" customHeight="1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</sheetData>
  <sheetProtection autoFilter="0"/>
  <hyperlinks>
    <hyperlink ref="F2" r:id="rId1" tooltip="Return to Menu sheet" display="Menu"/>
  </hyperlinks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2"/>
  <headerFooter alignWithMargins="0">
    <oddFooter>&amp;L&amp;D &amp;T&amp;C&amp;Z&amp;F&amp;R&amp;P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K11:Z26"/>
  <sheetViews>
    <sheetView zoomScalePageLayoutView="0" workbookViewId="0" topLeftCell="K11">
      <selection activeCell="K30" sqref="K30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3" max="25" width="10.33203125" style="0" customWidth="1"/>
    <col min="26" max="26" width="1.83203125" style="0" customWidth="1"/>
  </cols>
  <sheetData>
    <row r="11" spans="11:26" ht="15.75">
      <c r="K11" s="13" t="s">
        <v>43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1:26" ht="15.75">
      <c r="K12" s="13" t="s">
        <v>74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1:26" ht="12.75"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1:26" ht="11.25">
      <c r="K14" s="9"/>
      <c r="L14" s="9"/>
      <c r="M14" s="10" t="s">
        <v>56</v>
      </c>
      <c r="N14" s="10" t="s">
        <v>57</v>
      </c>
      <c r="O14" s="10" t="s">
        <v>58</v>
      </c>
      <c r="P14" s="10" t="s">
        <v>59</v>
      </c>
      <c r="Q14" s="10" t="s">
        <v>60</v>
      </c>
      <c r="R14" s="10" t="s">
        <v>61</v>
      </c>
      <c r="S14" s="10" t="s">
        <v>62</v>
      </c>
      <c r="T14" s="10" t="s">
        <v>63</v>
      </c>
      <c r="U14" s="10" t="s">
        <v>64</v>
      </c>
      <c r="V14" s="10" t="s">
        <v>65</v>
      </c>
      <c r="W14" s="10" t="s">
        <v>66</v>
      </c>
      <c r="X14" s="10" t="s">
        <v>67</v>
      </c>
      <c r="Y14" s="11" t="s">
        <v>68</v>
      </c>
      <c r="Z14" s="9"/>
    </row>
    <row r="15" spans="11:26" ht="6" customHeight="1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1:26" ht="11.25">
      <c r="K16" s="2" t="s">
        <v>8</v>
      </c>
      <c r="L16" s="2"/>
      <c r="M16" s="6">
        <f>CostAlloc!C16</f>
        <v>23800</v>
      </c>
      <c r="N16" s="6">
        <f>CostAlloc!D16</f>
        <v>25018</v>
      </c>
      <c r="O16" s="6">
        <f>CostAlloc!E16</f>
        <v>25024</v>
      </c>
      <c r="P16" s="6">
        <f>CostAlloc!F16</f>
        <v>25196</v>
      </c>
      <c r="Q16" s="6">
        <f>CostAlloc!G16</f>
        <v>25072</v>
      </c>
      <c r="R16" s="6">
        <f>CostAlloc!H16</f>
        <v>25070</v>
      </c>
      <c r="S16" s="6">
        <f>CostAlloc!I16</f>
        <v>25130</v>
      </c>
      <c r="T16" s="6">
        <f>CostAlloc!J16</f>
        <v>24866</v>
      </c>
      <c r="U16" s="6">
        <f>CostAlloc!K16</f>
        <v>25147</v>
      </c>
      <c r="V16" s="6">
        <f>CostAlloc!L16</f>
        <v>0</v>
      </c>
      <c r="W16" s="6">
        <f>CostAlloc!M16</f>
        <v>0</v>
      </c>
      <c r="X16" s="6">
        <f>CostAlloc!N16</f>
        <v>0</v>
      </c>
      <c r="Y16" s="6">
        <f>CostAlloc!O16</f>
        <v>224323</v>
      </c>
      <c r="Z16" s="2"/>
    </row>
    <row r="17" spans="11:26" ht="11.25">
      <c r="K17" s="2"/>
      <c r="L17" s="2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2"/>
    </row>
    <row r="18" spans="11:26" ht="11.25">
      <c r="K18" s="2" t="s">
        <v>7</v>
      </c>
      <c r="L18" s="2"/>
      <c r="M18" s="6">
        <f>CostAlloc!C20</f>
        <v>16510</v>
      </c>
      <c r="N18" s="6">
        <f>CostAlloc!D20</f>
        <v>17363</v>
      </c>
      <c r="O18" s="6">
        <f>CostAlloc!E20</f>
        <v>17369</v>
      </c>
      <c r="P18" s="6">
        <f>CostAlloc!F20</f>
        <v>17287</v>
      </c>
      <c r="Q18" s="6">
        <f>CostAlloc!G20</f>
        <v>17204</v>
      </c>
      <c r="R18" s="6">
        <f>CostAlloc!H20</f>
        <v>17198</v>
      </c>
      <c r="S18" s="6">
        <f>CostAlloc!I20</f>
        <v>16936</v>
      </c>
      <c r="T18" s="6">
        <f>CostAlloc!J20</f>
        <v>16759</v>
      </c>
      <c r="U18" s="6">
        <f>CostAlloc!K20</f>
        <v>16949</v>
      </c>
      <c r="V18" s="6">
        <f>CostAlloc!L20</f>
        <v>0</v>
      </c>
      <c r="W18" s="6">
        <f>CostAlloc!M20</f>
        <v>0</v>
      </c>
      <c r="X18" s="6">
        <f>CostAlloc!N20</f>
        <v>0</v>
      </c>
      <c r="Y18" s="6">
        <f>CostAlloc!O20</f>
        <v>153575</v>
      </c>
      <c r="Z18" s="2"/>
    </row>
    <row r="19" spans="11:26" ht="6.75" customHeight="1">
      <c r="K19" s="2"/>
      <c r="L19" s="2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2"/>
    </row>
    <row r="20" spans="11:26" ht="11.25">
      <c r="K20" s="2" t="s">
        <v>9</v>
      </c>
      <c r="L20" s="2"/>
      <c r="M20" s="6">
        <f>M16-M18</f>
        <v>7290</v>
      </c>
      <c r="N20" s="6">
        <f aca="true" t="shared" si="0" ref="N20:X20">N16-N18</f>
        <v>7655</v>
      </c>
      <c r="O20" s="6">
        <f t="shared" si="0"/>
        <v>7655</v>
      </c>
      <c r="P20" s="6">
        <f t="shared" si="0"/>
        <v>7909</v>
      </c>
      <c r="Q20" s="6">
        <f t="shared" si="0"/>
        <v>7868</v>
      </c>
      <c r="R20" s="6">
        <f t="shared" si="0"/>
        <v>7872</v>
      </c>
      <c r="S20" s="6">
        <f t="shared" si="0"/>
        <v>8194</v>
      </c>
      <c r="T20" s="6">
        <f t="shared" si="0"/>
        <v>8107</v>
      </c>
      <c r="U20" s="6">
        <f t="shared" si="0"/>
        <v>8198</v>
      </c>
      <c r="V20" s="6">
        <f t="shared" si="0"/>
        <v>0</v>
      </c>
      <c r="W20" s="6">
        <f t="shared" si="0"/>
        <v>0</v>
      </c>
      <c r="X20" s="6">
        <f t="shared" si="0"/>
        <v>0</v>
      </c>
      <c r="Y20" s="6">
        <f>SUM(M20:X20)</f>
        <v>70748</v>
      </c>
      <c r="Z20" s="2"/>
    </row>
    <row r="21" spans="11:26" ht="11.25">
      <c r="K21" s="2" t="s">
        <v>10</v>
      </c>
      <c r="L21" s="2"/>
      <c r="M21" s="12">
        <f aca="true" t="shared" si="1" ref="M21:Y21">IF(M16=0,"-",M20/M16)</f>
        <v>0.3063025210084034</v>
      </c>
      <c r="N21" s="12">
        <f t="shared" si="1"/>
        <v>0.3059796946198737</v>
      </c>
      <c r="O21" s="12">
        <f t="shared" si="1"/>
        <v>0.30590632992327366</v>
      </c>
      <c r="P21" s="12">
        <f t="shared" si="1"/>
        <v>0.31389903159231625</v>
      </c>
      <c r="Q21" s="12">
        <f t="shared" si="1"/>
        <v>0.3138162093171666</v>
      </c>
      <c r="R21" s="12">
        <f t="shared" si="1"/>
        <v>0.3140007977662545</v>
      </c>
      <c r="S21" s="12">
        <f t="shared" si="1"/>
        <v>0.3260644647831277</v>
      </c>
      <c r="T21" s="12">
        <f t="shared" si="1"/>
        <v>0.32602750743987774</v>
      </c>
      <c r="U21" s="12">
        <f t="shared" si="1"/>
        <v>0.32600310176164154</v>
      </c>
      <c r="V21" s="12" t="str">
        <f t="shared" si="1"/>
        <v>-</v>
      </c>
      <c r="W21" s="12" t="str">
        <f t="shared" si="1"/>
        <v>-</v>
      </c>
      <c r="X21" s="12" t="str">
        <f t="shared" si="1"/>
        <v>-</v>
      </c>
      <c r="Y21" s="12">
        <f t="shared" si="1"/>
        <v>0.3153845125109775</v>
      </c>
      <c r="Z21" s="2"/>
    </row>
    <row r="22" spans="11:26" ht="11.25">
      <c r="K22" s="2"/>
      <c r="L22" s="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"/>
    </row>
    <row r="23" spans="11:26" ht="11.25">
      <c r="K23" s="2" t="s">
        <v>11</v>
      </c>
      <c r="L23" s="2"/>
      <c r="M23" s="6">
        <f>CostAlloc!C22</f>
        <v>0</v>
      </c>
      <c r="N23" s="6">
        <f>CostAlloc!D22</f>
        <v>0</v>
      </c>
      <c r="O23" s="6">
        <f>CostAlloc!E22</f>
        <v>50808</v>
      </c>
      <c r="P23" s="6">
        <f>CostAlloc!F22</f>
        <v>10408.45</v>
      </c>
      <c r="Q23" s="6">
        <f>CostAlloc!G22</f>
        <v>2.126963773091655</v>
      </c>
      <c r="R23" s="6">
        <f>CostAlloc!H22</f>
        <v>669.25</v>
      </c>
      <c r="S23" s="6">
        <f>CostAlloc!I22</f>
        <v>669.25</v>
      </c>
      <c r="T23" s="6">
        <f>CostAlloc!J22</f>
        <v>0</v>
      </c>
      <c r="U23" s="6">
        <f>CostAlloc!K22</f>
        <v>0</v>
      </c>
      <c r="V23" s="6">
        <f>CostAlloc!L22</f>
        <v>0</v>
      </c>
      <c r="W23" s="6">
        <f>CostAlloc!M22</f>
        <v>0</v>
      </c>
      <c r="X23" s="6">
        <f>CostAlloc!N22</f>
        <v>0</v>
      </c>
      <c r="Y23" s="6">
        <f>CostAlloc!O22</f>
        <v>62557</v>
      </c>
      <c r="Z23" s="2"/>
    </row>
    <row r="24" spans="11:26" ht="11.25">
      <c r="K24" s="2"/>
      <c r="L24" s="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2"/>
    </row>
    <row r="25" spans="11:26" ht="11.25">
      <c r="K25" s="14" t="s">
        <v>12</v>
      </c>
      <c r="L25" s="14"/>
      <c r="M25" s="15">
        <f>M20-M23</f>
        <v>7290</v>
      </c>
      <c r="N25" s="15">
        <f aca="true" t="shared" si="2" ref="N25:Y25">N20-N23</f>
        <v>7655</v>
      </c>
      <c r="O25" s="15">
        <f t="shared" si="2"/>
        <v>-43153</v>
      </c>
      <c r="P25" s="15">
        <f t="shared" si="2"/>
        <v>-2499.4500000000007</v>
      </c>
      <c r="Q25" s="15">
        <f t="shared" si="2"/>
        <v>7865.873036226908</v>
      </c>
      <c r="R25" s="15">
        <f t="shared" si="2"/>
        <v>7202.75</v>
      </c>
      <c r="S25" s="15">
        <f t="shared" si="2"/>
        <v>7524.75</v>
      </c>
      <c r="T25" s="15">
        <f t="shared" si="2"/>
        <v>8107</v>
      </c>
      <c r="U25" s="15">
        <f t="shared" si="2"/>
        <v>8198</v>
      </c>
      <c r="V25" s="15">
        <f t="shared" si="2"/>
        <v>0</v>
      </c>
      <c r="W25" s="15">
        <f t="shared" si="2"/>
        <v>0</v>
      </c>
      <c r="X25" s="15">
        <f t="shared" si="2"/>
        <v>0</v>
      </c>
      <c r="Y25" s="15">
        <f t="shared" si="2"/>
        <v>8191</v>
      </c>
      <c r="Z25" s="14"/>
    </row>
    <row r="26" spans="11:26" ht="11.25">
      <c r="K26" s="2" t="s">
        <v>44</v>
      </c>
      <c r="L26" s="2"/>
      <c r="M26" s="12">
        <f aca="true" t="shared" si="3" ref="M26:Y26">IF(M16=0,"-",M25/M16)</f>
        <v>0.3063025210084034</v>
      </c>
      <c r="N26" s="12">
        <f t="shared" si="3"/>
        <v>0.3059796946198737</v>
      </c>
      <c r="O26" s="12">
        <f t="shared" si="3"/>
        <v>-1.7244645140664963</v>
      </c>
      <c r="P26" s="12">
        <f t="shared" si="3"/>
        <v>-0.09920026988410861</v>
      </c>
      <c r="Q26" s="12">
        <f t="shared" si="3"/>
        <v>0.31373137508882054</v>
      </c>
      <c r="R26" s="12">
        <f t="shared" si="3"/>
        <v>0.2873055444754687</v>
      </c>
      <c r="S26" s="12">
        <f t="shared" si="3"/>
        <v>0.29943294866693193</v>
      </c>
      <c r="T26" s="12">
        <f t="shared" si="3"/>
        <v>0.32602750743987774</v>
      </c>
      <c r="U26" s="12">
        <f t="shared" si="3"/>
        <v>0.32600310176164154</v>
      </c>
      <c r="V26" s="12" t="str">
        <f t="shared" si="3"/>
        <v>-</v>
      </c>
      <c r="W26" s="12" t="str">
        <f t="shared" si="3"/>
        <v>-</v>
      </c>
      <c r="X26" s="12" t="str">
        <f t="shared" si="3"/>
        <v>-</v>
      </c>
      <c r="Y26" s="12">
        <f t="shared" si="3"/>
        <v>0.03651431195196213</v>
      </c>
      <c r="Z26" s="2"/>
    </row>
  </sheetData>
  <sheetProtection/>
  <mergeCells count="2">
    <mergeCell ref="K11:Z11"/>
    <mergeCell ref="K12:Z12"/>
  </mergeCells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1"/>
  <headerFooter alignWithMargins="0">
    <oddFooter>&amp;L&amp;D &amp;T&amp;C&amp;Z&amp;F&amp;R&amp;P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Oulton</dc:creator>
  <cp:keywords/>
  <dc:description/>
  <cp:lastModifiedBy>Paul Oulton</cp:lastModifiedBy>
  <cp:lastPrinted>2008-08-09T22:29:04Z</cp:lastPrinted>
  <dcterms:created xsi:type="dcterms:W3CDTF">1997-09-04T02:48:07Z</dcterms:created>
  <dcterms:modified xsi:type="dcterms:W3CDTF">2012-10-18T17:04:17Z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BPwd">
    <vt:lpwstr>abc</vt:lpwstr>
  </property>
  <property fmtid="{D5CDD505-2E9C-101B-9397-08002B2CF9AE}" pid="3" name="ESPRNparTotalOverheads">
    <vt:lpwstr>Total of all overheads departments</vt:lpwstr>
  </property>
  <property fmtid="{D5CDD505-2E9C-101B-9397-08002B2CF9AE}" pid="4" name="ESPPM0001Name">
    <vt:lpwstr>rSummary!parSheet</vt:lpwstr>
  </property>
  <property fmtid="{D5CDD505-2E9C-101B-9397-08002B2CF9AE}" pid="5" name="ESPPM0001Desc">
    <vt:lpwstr>Summary profit</vt:lpwstr>
  </property>
  <property fmtid="{D5CDD505-2E9C-101B-9397-08002B2CF9AE}" pid="6" name="ESPPM0002Name">
    <vt:lpwstr>rProdProfit!parSheet</vt:lpwstr>
  </property>
  <property fmtid="{D5CDD505-2E9C-101B-9397-08002B2CF9AE}" pid="7" name="ESPPM0002Desc">
    <vt:lpwstr>Product profitability</vt:lpwstr>
  </property>
  <property fmtid="{D5CDD505-2E9C-101B-9397-08002B2CF9AE}" pid="8" name="ESPPM0003Name">
    <vt:lpwstr>parTotalOverheads</vt:lpwstr>
  </property>
  <property fmtid="{D5CDD505-2E9C-101B-9397-08002B2CF9AE}" pid="9" name="ESPPM0003Desc">
    <vt:lpwstr>Total of all overheads departments</vt:lpwstr>
  </property>
</Properties>
</file>